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2760" yWindow="32760" windowWidth="7650" windowHeight="8970" tabRatio="808" activeTab="8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definedNames>
    <definedName name="_xlnm._FilterDatabase" localSheetId="0" hidden="1">NDPL!$A$7:$P$32</definedName>
    <definedName name="_xlnm.Print_Area" localSheetId="1">BRPL!$A$1:$Q$218</definedName>
    <definedName name="_xlnm.Print_Area" localSheetId="2">BYPL!$A$1:$Q$186</definedName>
    <definedName name="_xlnm.Print_Area" localSheetId="8">'FINAL EX. SUMMARY'!$A$1:$Q$41</definedName>
    <definedName name="_xlnm.Print_Area" localSheetId="4">MES!$A$1:$Q$56</definedName>
    <definedName name="_xlnm.Print_Area" localSheetId="3">NDMC!$A$1:$T$86</definedName>
    <definedName name="_xlnm.Print_Area" localSheetId="0">NDPL!$A$1:$Q$184</definedName>
    <definedName name="_xlnm.Print_Area" localSheetId="6">'ROHTAK ROAD'!$A$1:$Q$44</definedName>
  </definedNames>
  <calcPr calcId="125725"/>
</workbook>
</file>

<file path=xl/calcChain.xml><?xml version="1.0" encoding="utf-8"?>
<calcChain xmlns="http://schemas.openxmlformats.org/spreadsheetml/2006/main">
  <c r="N42" i="4"/>
  <c r="O42"/>
  <c r="P42"/>
  <c r="P74"/>
  <c r="P80"/>
  <c r="I42"/>
  <c r="J42"/>
  <c r="K42"/>
  <c r="K74"/>
  <c r="K80"/>
  <c r="N153" i="3"/>
  <c r="O153"/>
  <c r="P153"/>
  <c r="P187"/>
  <c r="P197"/>
  <c r="I153"/>
  <c r="J153"/>
  <c r="K153"/>
  <c r="K187"/>
  <c r="K197"/>
  <c r="K90" i="2"/>
  <c r="N183" i="3"/>
  <c r="O183"/>
  <c r="P183"/>
  <c r="I183"/>
  <c r="J183"/>
  <c r="K183"/>
  <c r="N62" i="4"/>
  <c r="O62"/>
  <c r="P62"/>
  <c r="I62"/>
  <c r="J62"/>
  <c r="K62"/>
  <c r="N60"/>
  <c r="O60"/>
  <c r="P60"/>
  <c r="I60"/>
  <c r="J60"/>
  <c r="K60"/>
  <c r="N154" i="2"/>
  <c r="O154"/>
  <c r="P154"/>
  <c r="P155"/>
  <c r="P163"/>
  <c r="I154"/>
  <c r="J154"/>
  <c r="K154"/>
  <c r="K155"/>
  <c r="K163"/>
  <c r="N23" i="11"/>
  <c r="O23"/>
  <c r="P23"/>
  <c r="P28"/>
  <c r="I23"/>
  <c r="J23"/>
  <c r="K23"/>
  <c r="K28"/>
  <c r="K83" i="1"/>
  <c r="N12" i="4"/>
  <c r="O12"/>
  <c r="P12"/>
  <c r="N128" i="2"/>
  <c r="O128"/>
  <c r="P128"/>
  <c r="O107"/>
  <c r="P107"/>
  <c r="N107"/>
  <c r="I10"/>
  <c r="J10"/>
  <c r="K10"/>
  <c r="I17" i="3"/>
  <c r="J17"/>
  <c r="K17"/>
  <c r="N55"/>
  <c r="O55"/>
  <c r="P55"/>
  <c r="N92" i="1"/>
  <c r="O92"/>
  <c r="P92"/>
  <c r="N66"/>
  <c r="O66"/>
  <c r="P66"/>
  <c r="N29" i="6"/>
  <c r="O29"/>
  <c r="P29"/>
  <c r="I29"/>
  <c r="J29"/>
  <c r="K29"/>
  <c r="N11" i="5"/>
  <c r="O11"/>
  <c r="P11"/>
  <c r="N71" i="3"/>
  <c r="O71"/>
  <c r="P71"/>
  <c r="I71"/>
  <c r="J71"/>
  <c r="K71"/>
  <c r="K125"/>
  <c r="K196"/>
  <c r="I48" i="4"/>
  <c r="J48"/>
  <c r="K48"/>
  <c r="I16" i="6"/>
  <c r="J16"/>
  <c r="K16"/>
  <c r="I40" i="3"/>
  <c r="J40"/>
  <c r="K40"/>
  <c r="N15" i="11"/>
  <c r="O15"/>
  <c r="P15"/>
  <c r="I16"/>
  <c r="J16"/>
  <c r="K16"/>
  <c r="I140" i="2"/>
  <c r="J140"/>
  <c r="K140"/>
  <c r="N141"/>
  <c r="O141"/>
  <c r="P141"/>
  <c r="N142"/>
  <c r="O142"/>
  <c r="P142"/>
  <c r="I83" i="3"/>
  <c r="J83"/>
  <c r="K83"/>
  <c r="I103" i="1"/>
  <c r="J103"/>
  <c r="K103"/>
  <c r="N12" i="2"/>
  <c r="O12"/>
  <c r="P12"/>
  <c r="I12"/>
  <c r="J12"/>
  <c r="K12"/>
  <c r="I36"/>
  <c r="J36"/>
  <c r="K36"/>
  <c r="I29" i="4"/>
  <c r="J29"/>
  <c r="K29"/>
  <c r="I79" i="2"/>
  <c r="N120"/>
  <c r="O120"/>
  <c r="P120"/>
  <c r="I120"/>
  <c r="J120"/>
  <c r="K120"/>
  <c r="N74" i="1"/>
  <c r="O74"/>
  <c r="P74"/>
  <c r="I74"/>
  <c r="J74"/>
  <c r="K74"/>
  <c r="I15" i="3"/>
  <c r="J15"/>
  <c r="K15"/>
  <c r="P2" i="7"/>
  <c r="G5"/>
  <c r="H5"/>
  <c r="L5"/>
  <c r="M5"/>
  <c r="I10"/>
  <c r="N10"/>
  <c r="O10"/>
  <c r="P10"/>
  <c r="P2" i="6"/>
  <c r="G5"/>
  <c r="H5"/>
  <c r="L5"/>
  <c r="M5"/>
  <c r="N28"/>
  <c r="O28"/>
  <c r="P28"/>
  <c r="I34"/>
  <c r="J34"/>
  <c r="K34"/>
  <c r="N34"/>
  <c r="O34"/>
  <c r="P34"/>
  <c r="I37"/>
  <c r="J37"/>
  <c r="K37"/>
  <c r="N37"/>
  <c r="O37"/>
  <c r="P37"/>
  <c r="P2" i="11"/>
  <c r="G5"/>
  <c r="H5"/>
  <c r="L5"/>
  <c r="M5"/>
  <c r="P2" i="5"/>
  <c r="G5"/>
  <c r="H5"/>
  <c r="L5"/>
  <c r="M5"/>
  <c r="I10"/>
  <c r="J10"/>
  <c r="K10"/>
  <c r="N10"/>
  <c r="O10"/>
  <c r="P10"/>
  <c r="I13"/>
  <c r="J13"/>
  <c r="K13"/>
  <c r="Q1" i="4"/>
  <c r="G5"/>
  <c r="G66" s="1"/>
  <c r="L66" s="1"/>
  <c r="H5"/>
  <c r="H66"/>
  <c r="M66" s="1"/>
  <c r="L5"/>
  <c r="M5"/>
  <c r="I9"/>
  <c r="J9"/>
  <c r="K9"/>
  <c r="N9"/>
  <c r="O9"/>
  <c r="P9"/>
  <c r="I11"/>
  <c r="J11"/>
  <c r="K11"/>
  <c r="N11"/>
  <c r="O11"/>
  <c r="P11"/>
  <c r="I13"/>
  <c r="J13"/>
  <c r="K13"/>
  <c r="N13"/>
  <c r="O13"/>
  <c r="P13"/>
  <c r="I15"/>
  <c r="J15"/>
  <c r="K15"/>
  <c r="N15"/>
  <c r="O15"/>
  <c r="P15"/>
  <c r="I16"/>
  <c r="J16"/>
  <c r="K16"/>
  <c r="I17"/>
  <c r="J17"/>
  <c r="K17"/>
  <c r="N17"/>
  <c r="O17"/>
  <c r="P17"/>
  <c r="I18"/>
  <c r="J18"/>
  <c r="K18"/>
  <c r="N18"/>
  <c r="O18"/>
  <c r="P18"/>
  <c r="I19"/>
  <c r="J19"/>
  <c r="K19"/>
  <c r="N19"/>
  <c r="O19"/>
  <c r="P19"/>
  <c r="I21"/>
  <c r="J21"/>
  <c r="K21"/>
  <c r="N21"/>
  <c r="O21"/>
  <c r="P21"/>
  <c r="I23"/>
  <c r="J23"/>
  <c r="K23"/>
  <c r="N23"/>
  <c r="O23"/>
  <c r="P23"/>
  <c r="I26"/>
  <c r="J26"/>
  <c r="K26"/>
  <c r="N26"/>
  <c r="O26"/>
  <c r="P26"/>
  <c r="I27"/>
  <c r="J27"/>
  <c r="K27"/>
  <c r="N27"/>
  <c r="O27"/>
  <c r="P27"/>
  <c r="I30"/>
  <c r="J30"/>
  <c r="K30"/>
  <c r="N30"/>
  <c r="O30"/>
  <c r="P30"/>
  <c r="I32"/>
  <c r="J32"/>
  <c r="K32"/>
  <c r="N32"/>
  <c r="O32"/>
  <c r="P32"/>
  <c r="I35"/>
  <c r="J35"/>
  <c r="K35"/>
  <c r="N35"/>
  <c r="O35"/>
  <c r="P35"/>
  <c r="I36"/>
  <c r="J36"/>
  <c r="K36"/>
  <c r="Q45"/>
  <c r="P1" i="3"/>
  <c r="G5"/>
  <c r="H5"/>
  <c r="L5"/>
  <c r="M5"/>
  <c r="P59"/>
  <c r="P125"/>
  <c r="P196"/>
  <c r="P200" s="1"/>
  <c r="P212" s="1"/>
  <c r="Q127"/>
  <c r="G128"/>
  <c r="H128"/>
  <c r="L128"/>
  <c r="M128"/>
  <c r="Q190"/>
  <c r="Q2" i="2"/>
  <c r="G5"/>
  <c r="H5"/>
  <c r="L5"/>
  <c r="M5"/>
  <c r="Q66"/>
  <c r="G70"/>
  <c r="H70"/>
  <c r="L70"/>
  <c r="M70"/>
  <c r="Q96"/>
  <c r="G98"/>
  <c r="H98"/>
  <c r="L98"/>
  <c r="M98"/>
  <c r="Q158"/>
  <c r="L5" i="1"/>
  <c r="L130"/>
  <c r="M5"/>
  <c r="M130"/>
  <c r="N9"/>
  <c r="O9"/>
  <c r="P9"/>
  <c r="I11"/>
  <c r="J11"/>
  <c r="K11"/>
  <c r="Q72"/>
  <c r="Q129"/>
  <c r="G130"/>
  <c r="H130"/>
  <c r="N139"/>
  <c r="O139"/>
  <c r="P139"/>
  <c r="I141"/>
  <c r="J141"/>
  <c r="K141"/>
  <c r="N141"/>
  <c r="O141"/>
  <c r="P141"/>
  <c r="N145"/>
  <c r="O145"/>
  <c r="P145"/>
  <c r="I147"/>
  <c r="J147"/>
  <c r="K147"/>
  <c r="N147"/>
  <c r="O147"/>
  <c r="P147"/>
  <c r="I148"/>
  <c r="J148"/>
  <c r="K148"/>
  <c r="N148"/>
  <c r="O148"/>
  <c r="P148"/>
  <c r="I152"/>
  <c r="J152"/>
  <c r="K152"/>
  <c r="N152"/>
  <c r="O152"/>
  <c r="P152"/>
  <c r="I84"/>
  <c r="J84"/>
  <c r="K84"/>
  <c r="N127" i="2"/>
  <c r="O127"/>
  <c r="P127"/>
  <c r="N25" i="3"/>
  <c r="O25"/>
  <c r="P25"/>
  <c r="N37" i="1"/>
  <c r="O37"/>
  <c r="P37"/>
  <c r="N116" i="2"/>
  <c r="O116"/>
  <c r="P116"/>
  <c r="N120" i="1"/>
  <c r="O120"/>
  <c r="P120"/>
  <c r="N10" i="4"/>
  <c r="O10"/>
  <c r="P10"/>
  <c r="N105" i="2"/>
  <c r="O105"/>
  <c r="P105"/>
  <c r="I147"/>
  <c r="J147"/>
  <c r="K147"/>
  <c r="N86" i="3"/>
  <c r="O86"/>
  <c r="P86"/>
  <c r="N28" i="5"/>
  <c r="O28"/>
  <c r="P28"/>
  <c r="N119" i="3"/>
  <c r="O119"/>
  <c r="P119"/>
  <c r="I38" i="7"/>
  <c r="J38"/>
  <c r="K38"/>
  <c r="N14" i="1"/>
  <c r="O14"/>
  <c r="P14"/>
  <c r="N117" i="3"/>
  <c r="O117"/>
  <c r="P117"/>
  <c r="N147" i="2"/>
  <c r="O147"/>
  <c r="P147"/>
  <c r="N19" i="5"/>
  <c r="O19"/>
  <c r="P19"/>
  <c r="I97" i="1"/>
  <c r="J97"/>
  <c r="K97"/>
  <c r="I10" i="4"/>
  <c r="J10"/>
  <c r="K10"/>
  <c r="N40" i="1"/>
  <c r="O40"/>
  <c r="P40"/>
  <c r="N118"/>
  <c r="O118"/>
  <c r="P118"/>
  <c r="N41" i="2"/>
  <c r="O41"/>
  <c r="P41"/>
  <c r="N81"/>
  <c r="O81"/>
  <c r="P81"/>
  <c r="N115" i="3"/>
  <c r="O115"/>
  <c r="P115"/>
  <c r="N89"/>
  <c r="O89"/>
  <c r="P89"/>
  <c r="N138"/>
  <c r="O138"/>
  <c r="P138"/>
  <c r="N98" i="1"/>
  <c r="O98"/>
  <c r="P98"/>
  <c r="N119"/>
  <c r="O119"/>
  <c r="P119"/>
  <c r="N150"/>
  <c r="O150"/>
  <c r="P150"/>
  <c r="I151"/>
  <c r="J151"/>
  <c r="K151"/>
  <c r="I40" i="2"/>
  <c r="J40"/>
  <c r="K40"/>
  <c r="I152"/>
  <c r="J152"/>
  <c r="K152"/>
  <c r="I88"/>
  <c r="J88"/>
  <c r="K88"/>
  <c r="N146"/>
  <c r="O146"/>
  <c r="P146"/>
  <c r="I150"/>
  <c r="J150"/>
  <c r="K150"/>
  <c r="N151"/>
  <c r="O151"/>
  <c r="P151"/>
  <c r="N88"/>
  <c r="O88"/>
  <c r="P88"/>
  <c r="N31" i="4"/>
  <c r="O31"/>
  <c r="P31"/>
  <c r="N91" i="3"/>
  <c r="O91"/>
  <c r="P91"/>
  <c r="N153" i="2"/>
  <c r="O153"/>
  <c r="P153"/>
  <c r="N50"/>
  <c r="O50"/>
  <c r="P50"/>
  <c r="N85" i="3"/>
  <c r="O85"/>
  <c r="P85"/>
  <c r="N56"/>
  <c r="O56"/>
  <c r="P56"/>
  <c r="N160"/>
  <c r="O160"/>
  <c r="P160"/>
  <c r="N51"/>
  <c r="O51"/>
  <c r="P51"/>
  <c r="N40" i="4"/>
  <c r="O40"/>
  <c r="P40"/>
  <c r="I136" i="2"/>
  <c r="J136"/>
  <c r="K136"/>
  <c r="N18"/>
  <c r="O18"/>
  <c r="P18"/>
  <c r="N138" i="1"/>
  <c r="O138"/>
  <c r="P138"/>
  <c r="N143"/>
  <c r="O143"/>
  <c r="P143"/>
  <c r="I48"/>
  <c r="J48"/>
  <c r="K48"/>
  <c r="N175" i="3"/>
  <c r="O175"/>
  <c r="P175"/>
  <c r="N40"/>
  <c r="O40"/>
  <c r="P40"/>
  <c r="I40" i="1"/>
  <c r="J40"/>
  <c r="K40"/>
  <c r="N16" i="6"/>
  <c r="O16"/>
  <c r="P16"/>
  <c r="N32" i="2"/>
  <c r="O32"/>
  <c r="P32"/>
  <c r="I85"/>
  <c r="J85"/>
  <c r="K85"/>
  <c r="N40"/>
  <c r="O40"/>
  <c r="P40"/>
  <c r="I13" i="11"/>
  <c r="J13"/>
  <c r="K13"/>
  <c r="N37" i="7"/>
  <c r="O37"/>
  <c r="P37"/>
  <c r="N19" i="1"/>
  <c r="O19"/>
  <c r="P19"/>
  <c r="N48" i="4"/>
  <c r="O48"/>
  <c r="P48"/>
  <c r="I120" i="3"/>
  <c r="J120"/>
  <c r="K120"/>
  <c r="N18" i="11"/>
  <c r="O18"/>
  <c r="P18"/>
  <c r="N20"/>
  <c r="O20"/>
  <c r="P20"/>
  <c r="N74" i="2"/>
  <c r="O74"/>
  <c r="P74"/>
  <c r="N102" i="3"/>
  <c r="O102"/>
  <c r="P102"/>
  <c r="N9" i="6"/>
  <c r="O9"/>
  <c r="P9"/>
  <c r="I56" i="3"/>
  <c r="J56"/>
  <c r="K56"/>
  <c r="I25" i="11"/>
  <c r="J25"/>
  <c r="K25"/>
  <c r="N65" i="3"/>
  <c r="O65"/>
  <c r="P65"/>
  <c r="N63"/>
  <c r="O63"/>
  <c r="P63"/>
  <c r="I127" i="2"/>
  <c r="J127"/>
  <c r="K127"/>
  <c r="I14" i="4"/>
  <c r="J14"/>
  <c r="K14"/>
  <c r="I45" i="1"/>
  <c r="J45"/>
  <c r="K45"/>
  <c r="I109" i="2"/>
  <c r="J109"/>
  <c r="K109"/>
  <c r="I63" i="3"/>
  <c r="J63"/>
  <c r="K63"/>
  <c r="I175"/>
  <c r="J175"/>
  <c r="K175"/>
  <c r="I151"/>
  <c r="J151"/>
  <c r="K151"/>
  <c r="I91"/>
  <c r="J91"/>
  <c r="K91"/>
  <c r="I53"/>
  <c r="J53"/>
  <c r="K53"/>
  <c r="I105" i="2"/>
  <c r="J105"/>
  <c r="K105"/>
  <c r="I37" i="7"/>
  <c r="J37"/>
  <c r="K37"/>
  <c r="I180" i="3"/>
  <c r="J180"/>
  <c r="K180"/>
  <c r="I117"/>
  <c r="J117"/>
  <c r="K117"/>
  <c r="N25" i="5"/>
  <c r="O25"/>
  <c r="P25"/>
  <c r="N145" i="2"/>
  <c r="O145"/>
  <c r="P145"/>
  <c r="N136" i="1"/>
  <c r="O136"/>
  <c r="P136"/>
  <c r="I12"/>
  <c r="J12"/>
  <c r="K12"/>
  <c r="I51"/>
  <c r="J51"/>
  <c r="K51"/>
  <c r="I35" i="2"/>
  <c r="J35"/>
  <c r="K35"/>
  <c r="I19" i="1"/>
  <c r="J19"/>
  <c r="K19"/>
  <c r="N72" i="4"/>
  <c r="O72"/>
  <c r="P72"/>
  <c r="N12" i="1"/>
  <c r="O12"/>
  <c r="P12"/>
  <c r="N31"/>
  <c r="O31"/>
  <c r="P31"/>
  <c r="N122" i="3"/>
  <c r="O122"/>
  <c r="P122"/>
  <c r="N117" i="1"/>
  <c r="O117"/>
  <c r="P117"/>
  <c r="N144" i="2"/>
  <c r="O144"/>
  <c r="P144"/>
  <c r="N22" i="11"/>
  <c r="O22"/>
  <c r="P22"/>
  <c r="N26"/>
  <c r="O26"/>
  <c r="P26"/>
  <c r="N25" i="7"/>
  <c r="O25"/>
  <c r="P25"/>
  <c r="P26"/>
  <c r="P32"/>
  <c r="I84" i="2"/>
  <c r="J84"/>
  <c r="K84"/>
  <c r="I99" i="1"/>
  <c r="J99"/>
  <c r="K99"/>
  <c r="N9" i="2"/>
  <c r="O9"/>
  <c r="P9"/>
  <c r="N84" i="3"/>
  <c r="O84"/>
  <c r="P84"/>
  <c r="I86"/>
  <c r="J86"/>
  <c r="K86"/>
  <c r="I87"/>
  <c r="J87"/>
  <c r="K87"/>
  <c r="N84" i="1"/>
  <c r="O84"/>
  <c r="P84"/>
  <c r="N97"/>
  <c r="O97"/>
  <c r="P97"/>
  <c r="N30" i="3"/>
  <c r="O30"/>
  <c r="P30"/>
  <c r="N44"/>
  <c r="O44"/>
  <c r="P44"/>
  <c r="J79" i="2"/>
  <c r="K79"/>
  <c r="N59" i="1"/>
  <c r="O59"/>
  <c r="P59"/>
  <c r="I16" i="3"/>
  <c r="J16"/>
  <c r="K16"/>
  <c r="I168"/>
  <c r="J168"/>
  <c r="K168"/>
  <c r="N11" i="7"/>
  <c r="O11"/>
  <c r="P11"/>
  <c r="P12"/>
  <c r="N181" i="3"/>
  <c r="O181"/>
  <c r="P181"/>
  <c r="N45" i="1"/>
  <c r="O45"/>
  <c r="P45"/>
  <c r="N53" i="3"/>
  <c r="O53"/>
  <c r="P53"/>
  <c r="N120"/>
  <c r="O120"/>
  <c r="P120"/>
  <c r="N108"/>
  <c r="O108"/>
  <c r="P108"/>
  <c r="I114"/>
  <c r="J114"/>
  <c r="K114"/>
  <c r="N115" i="1"/>
  <c r="O115"/>
  <c r="P115"/>
  <c r="N59" i="2"/>
  <c r="O59"/>
  <c r="P59"/>
  <c r="I105" i="1"/>
  <c r="J105"/>
  <c r="K105"/>
  <c r="I71" i="4"/>
  <c r="J71"/>
  <c r="K71"/>
  <c r="I11" i="6"/>
  <c r="J11"/>
  <c r="K11"/>
  <c r="I24" i="1"/>
  <c r="J24"/>
  <c r="K24"/>
  <c r="I32" i="6"/>
  <c r="J32"/>
  <c r="K32"/>
  <c r="I39" i="7"/>
  <c r="J39"/>
  <c r="K39"/>
  <c r="N33" i="3"/>
  <c r="O33"/>
  <c r="P33"/>
  <c r="N60" i="2"/>
  <c r="O60"/>
  <c r="P60"/>
  <c r="P62"/>
  <c r="P64"/>
  <c r="P162"/>
  <c r="P165"/>
  <c r="P168" s="1"/>
  <c r="P179" s="1"/>
  <c r="N153" i="1"/>
  <c r="O153"/>
  <c r="P153"/>
  <c r="N52" i="4"/>
  <c r="O52"/>
  <c r="P52"/>
  <c r="N34" i="2"/>
  <c r="O34"/>
  <c r="P34"/>
  <c r="N10" i="1"/>
  <c r="O10"/>
  <c r="P10"/>
  <c r="N36" i="3"/>
  <c r="O36"/>
  <c r="P36"/>
  <c r="I19" i="11"/>
  <c r="J19"/>
  <c r="K19"/>
  <c r="I21"/>
  <c r="J21"/>
  <c r="K21"/>
  <c r="N149" i="2"/>
  <c r="O149"/>
  <c r="P149"/>
  <c r="N180" i="3"/>
  <c r="O180"/>
  <c r="P180"/>
  <c r="N91" i="1"/>
  <c r="O91"/>
  <c r="P91"/>
  <c r="N88"/>
  <c r="O88"/>
  <c r="P88"/>
  <c r="N42"/>
  <c r="O42"/>
  <c r="P42"/>
  <c r="N124" i="2"/>
  <c r="O124"/>
  <c r="P124"/>
  <c r="N84"/>
  <c r="O84"/>
  <c r="P84"/>
  <c r="N35" i="3"/>
  <c r="O35"/>
  <c r="P35"/>
  <c r="N76" i="1"/>
  <c r="O76"/>
  <c r="P76"/>
  <c r="N51"/>
  <c r="O51"/>
  <c r="P51"/>
  <c r="N45" i="2"/>
  <c r="O45"/>
  <c r="P45"/>
  <c r="N137"/>
  <c r="O137"/>
  <c r="P137"/>
  <c r="N35"/>
  <c r="O35"/>
  <c r="P35"/>
  <c r="N151" i="3"/>
  <c r="O151"/>
  <c r="P151"/>
  <c r="N21" i="1"/>
  <c r="O21"/>
  <c r="P21"/>
  <c r="N172" i="3"/>
  <c r="O172"/>
  <c r="P172"/>
  <c r="N39" i="1"/>
  <c r="O39"/>
  <c r="P39"/>
  <c r="I9" i="2"/>
  <c r="J9"/>
  <c r="K9"/>
  <c r="I31" i="1"/>
  <c r="J31"/>
  <c r="K31"/>
  <c r="I117"/>
  <c r="J117"/>
  <c r="K117"/>
  <c r="I18" i="11"/>
  <c r="J18"/>
  <c r="K18"/>
  <c r="I181" i="3"/>
  <c r="J181"/>
  <c r="K181"/>
  <c r="I51"/>
  <c r="J51"/>
  <c r="K51"/>
  <c r="I102" i="2"/>
  <c r="J102"/>
  <c r="K102"/>
  <c r="I172" i="3"/>
  <c r="J172"/>
  <c r="K172"/>
  <c r="N22" i="2"/>
  <c r="O22"/>
  <c r="P22"/>
  <c r="N136"/>
  <c r="O136"/>
  <c r="P136"/>
  <c r="N150"/>
  <c r="O150"/>
  <c r="P150"/>
  <c r="I19" i="5"/>
  <c r="J19"/>
  <c r="K19"/>
  <c r="I21" i="1"/>
  <c r="J21"/>
  <c r="K21"/>
  <c r="N178" i="3"/>
  <c r="O178"/>
  <c r="P178"/>
  <c r="N151" i="1"/>
  <c r="O151"/>
  <c r="P151"/>
  <c r="I149" i="2"/>
  <c r="J149"/>
  <c r="K149"/>
  <c r="I74"/>
  <c r="J74"/>
  <c r="K74"/>
  <c r="I40" i="4"/>
  <c r="J40"/>
  <c r="K40"/>
  <c r="I73" i="2"/>
  <c r="J73"/>
  <c r="K73"/>
  <c r="I50" i="7"/>
  <c r="J50"/>
  <c r="K50"/>
  <c r="K51"/>
  <c r="N61"/>
  <c r="O61"/>
  <c r="P61"/>
  <c r="N14" i="4"/>
  <c r="O14"/>
  <c r="P14"/>
  <c r="N38" i="7"/>
  <c r="O38"/>
  <c r="P38"/>
  <c r="I115" i="1"/>
  <c r="J115"/>
  <c r="K115"/>
  <c r="N168" i="3"/>
  <c r="O168"/>
  <c r="P168"/>
  <c r="I39" i="1"/>
  <c r="J39"/>
  <c r="K39"/>
  <c r="N15"/>
  <c r="O15"/>
  <c r="P15"/>
  <c r="I136"/>
  <c r="J136"/>
  <c r="K136"/>
  <c r="N13" i="11"/>
  <c r="O13"/>
  <c r="P13"/>
  <c r="I15" i="1"/>
  <c r="J15"/>
  <c r="K15"/>
  <c r="I138" i="2"/>
  <c r="J138"/>
  <c r="K138"/>
  <c r="N16" i="3"/>
  <c r="O16"/>
  <c r="P16"/>
  <c r="N87"/>
  <c r="O87"/>
  <c r="P87"/>
  <c r="N114"/>
  <c r="O114"/>
  <c r="P114"/>
  <c r="I178"/>
  <c r="J178"/>
  <c r="K178"/>
  <c r="N75" i="2"/>
  <c r="O75"/>
  <c r="P75"/>
  <c r="N109"/>
  <c r="O109"/>
  <c r="P109"/>
  <c r="I145"/>
  <c r="J145"/>
  <c r="K145"/>
  <c r="N73"/>
  <c r="O73"/>
  <c r="P73"/>
  <c r="I137"/>
  <c r="J137"/>
  <c r="K137"/>
  <c r="I75"/>
  <c r="J75"/>
  <c r="K75"/>
  <c r="I22"/>
  <c r="J22"/>
  <c r="K22"/>
  <c r="I32"/>
  <c r="J32"/>
  <c r="K32"/>
  <c r="I18"/>
  <c r="J18"/>
  <c r="K18"/>
  <c r="I9" i="6"/>
  <c r="J9"/>
  <c r="K9"/>
  <c r="I8" i="1"/>
  <c r="J8"/>
  <c r="K8"/>
  <c r="N48"/>
  <c r="O48"/>
  <c r="P48"/>
  <c r="I31" i="3"/>
  <c r="J31"/>
  <c r="K31"/>
  <c r="N54"/>
  <c r="O54"/>
  <c r="P54"/>
  <c r="I47"/>
  <c r="J47"/>
  <c r="K47"/>
  <c r="I12" i="5"/>
  <c r="J12"/>
  <c r="K12"/>
  <c r="N116" i="3"/>
  <c r="O116"/>
  <c r="P116"/>
  <c r="I61" i="7"/>
  <c r="J61"/>
  <c r="K61"/>
  <c r="I76" i="2"/>
  <c r="J76"/>
  <c r="K76"/>
  <c r="I116" i="3"/>
  <c r="J116"/>
  <c r="K116"/>
  <c r="I136"/>
  <c r="J136"/>
  <c r="K136"/>
  <c r="N39" i="7"/>
  <c r="O39"/>
  <c r="P39"/>
  <c r="I109" i="1"/>
  <c r="J109"/>
  <c r="K109"/>
  <c r="I17" i="5"/>
  <c r="J17"/>
  <c r="K17"/>
  <c r="I67" i="3"/>
  <c r="J67"/>
  <c r="K67"/>
  <c r="N85" i="2"/>
  <c r="O85"/>
  <c r="P85"/>
  <c r="J10" i="7"/>
  <c r="K10"/>
  <c r="I142" i="2"/>
  <c r="J142"/>
  <c r="K142"/>
  <c r="I53" i="1"/>
  <c r="J53"/>
  <c r="K53"/>
  <c r="I47" i="2"/>
  <c r="J47"/>
  <c r="K47"/>
  <c r="N140"/>
  <c r="O140"/>
  <c r="P140"/>
  <c r="I24" i="4"/>
  <c r="J24"/>
  <c r="K24"/>
  <c r="I31" i="6"/>
  <c r="J31"/>
  <c r="K31"/>
  <c r="I24"/>
  <c r="J24"/>
  <c r="K24"/>
  <c r="I8" i="2"/>
  <c r="J8"/>
  <c r="K8"/>
  <c r="N8"/>
  <c r="O8"/>
  <c r="P8"/>
  <c r="I15"/>
  <c r="J15"/>
  <c r="K15"/>
  <c r="I22" i="4"/>
  <c r="J22"/>
  <c r="K22"/>
  <c r="I30" i="6"/>
  <c r="J30"/>
  <c r="K30"/>
  <c r="I107" i="3"/>
  <c r="J107"/>
  <c r="K107"/>
  <c r="I145" i="1"/>
  <c r="J145"/>
  <c r="K145"/>
  <c r="N16" i="4"/>
  <c r="O16"/>
  <c r="P16"/>
  <c r="I146" i="2"/>
  <c r="J146"/>
  <c r="K146"/>
  <c r="I54" i="3"/>
  <c r="J54"/>
  <c r="K54"/>
  <c r="I80" i="2"/>
  <c r="J80"/>
  <c r="K80"/>
  <c r="N89"/>
  <c r="O89"/>
  <c r="P89"/>
  <c r="N154" i="3"/>
  <c r="O154"/>
  <c r="P154"/>
  <c r="N43" i="4"/>
  <c r="O43"/>
  <c r="P43"/>
  <c r="N103" i="1"/>
  <c r="O103"/>
  <c r="P103"/>
  <c r="I146" i="3"/>
  <c r="J146"/>
  <c r="K146"/>
  <c r="I89" i="2"/>
  <c r="J89"/>
  <c r="K89"/>
  <c r="I9" i="1"/>
  <c r="J9"/>
  <c r="K9"/>
  <c r="N29" i="4"/>
  <c r="O29"/>
  <c r="P29"/>
  <c r="P33"/>
  <c r="N134" i="3"/>
  <c r="O134"/>
  <c r="P134"/>
  <c r="N99"/>
  <c r="O99"/>
  <c r="P99"/>
  <c r="N146"/>
  <c r="O146"/>
  <c r="P146"/>
  <c r="N61"/>
  <c r="O61"/>
  <c r="P61"/>
  <c r="N53" i="1"/>
  <c r="O53"/>
  <c r="P53"/>
  <c r="N24" i="4"/>
  <c r="O24"/>
  <c r="P24"/>
  <c r="I11" i="5"/>
  <c r="J11"/>
  <c r="K11"/>
  <c r="N10" i="3"/>
  <c r="O10"/>
  <c r="P10"/>
  <c r="N15" i="2"/>
  <c r="O15"/>
  <c r="P15"/>
  <c r="N47"/>
  <c r="O47"/>
  <c r="P47"/>
  <c r="N76"/>
  <c r="O76"/>
  <c r="P76"/>
  <c r="N31" i="6"/>
  <c r="O31"/>
  <c r="P31"/>
  <c r="N136" i="3"/>
  <c r="O136"/>
  <c r="P136"/>
  <c r="N17" i="5"/>
  <c r="O17"/>
  <c r="P17"/>
  <c r="N80" i="2"/>
  <c r="O80"/>
  <c r="P80"/>
  <c r="N67" i="3"/>
  <c r="O67"/>
  <c r="P67"/>
  <c r="N22" i="4"/>
  <c r="O22"/>
  <c r="P22"/>
  <c r="N24" i="6"/>
  <c r="O24"/>
  <c r="P24"/>
  <c r="N30"/>
  <c r="O30"/>
  <c r="P30"/>
  <c r="N8" i="1"/>
  <c r="O8"/>
  <c r="P8"/>
  <c r="N47" i="3"/>
  <c r="O47"/>
  <c r="P47"/>
  <c r="N12" i="5"/>
  <c r="O12"/>
  <c r="P12"/>
  <c r="N50" i="7"/>
  <c r="O50"/>
  <c r="P50"/>
  <c r="P51"/>
  <c r="P55"/>
  <c r="N109" i="1"/>
  <c r="O109"/>
  <c r="P109"/>
  <c r="N105"/>
  <c r="O105"/>
  <c r="P105"/>
  <c r="N107" i="3"/>
  <c r="O107"/>
  <c r="P107"/>
  <c r="N71" i="4"/>
  <c r="O71"/>
  <c r="P71"/>
  <c r="N99" i="1"/>
  <c r="O99"/>
  <c r="P99"/>
  <c r="N138" i="2"/>
  <c r="O138"/>
  <c r="P138"/>
  <c r="N11" i="6"/>
  <c r="O11"/>
  <c r="P11"/>
  <c r="N24" i="1"/>
  <c r="O24"/>
  <c r="P24"/>
  <c r="N32" i="6"/>
  <c r="O32"/>
  <c r="P32"/>
  <c r="N102" i="2"/>
  <c r="O102"/>
  <c r="P102"/>
  <c r="I11" i="7"/>
  <c r="J11"/>
  <c r="K11"/>
  <c r="I59" i="1"/>
  <c r="J59"/>
  <c r="K59"/>
  <c r="I33" i="3"/>
  <c r="J33"/>
  <c r="K33"/>
  <c r="I108"/>
  <c r="J108"/>
  <c r="K108"/>
  <c r="I72" i="4"/>
  <c r="J72"/>
  <c r="K72"/>
  <c r="I59" i="2"/>
  <c r="J59"/>
  <c r="K59"/>
  <c r="I60"/>
  <c r="J60"/>
  <c r="K60"/>
  <c r="I153" i="1"/>
  <c r="J153"/>
  <c r="K153"/>
  <c r="I84" i="3"/>
  <c r="J84"/>
  <c r="K84"/>
  <c r="I122"/>
  <c r="J122"/>
  <c r="K122"/>
  <c r="I52" i="4"/>
  <c r="J52"/>
  <c r="K52"/>
  <c r="I34" i="2"/>
  <c r="J34"/>
  <c r="K34"/>
  <c r="I30" i="3"/>
  <c r="J30"/>
  <c r="K30"/>
  <c r="I25" i="5"/>
  <c r="J25"/>
  <c r="K25"/>
  <c r="I10" i="1"/>
  <c r="J10"/>
  <c r="K10"/>
  <c r="I118"/>
  <c r="J118"/>
  <c r="K118"/>
  <c r="I144" i="2"/>
  <c r="J144"/>
  <c r="K144"/>
  <c r="I36" i="3"/>
  <c r="J36"/>
  <c r="K36"/>
  <c r="I44"/>
  <c r="J44"/>
  <c r="K44"/>
  <c r="I20" i="11"/>
  <c r="J20"/>
  <c r="K20"/>
  <c r="I22"/>
  <c r="J22"/>
  <c r="K22"/>
  <c r="I26"/>
  <c r="J26"/>
  <c r="K26"/>
  <c r="N19"/>
  <c r="O19"/>
  <c r="P19"/>
  <c r="N21"/>
  <c r="O21"/>
  <c r="P21"/>
  <c r="N25"/>
  <c r="O25"/>
  <c r="P25"/>
  <c r="I151" i="2"/>
  <c r="J151"/>
  <c r="K151"/>
  <c r="I153"/>
  <c r="J153"/>
  <c r="K153"/>
  <c r="N152"/>
  <c r="O152"/>
  <c r="P152"/>
  <c r="I25" i="7"/>
  <c r="J25"/>
  <c r="K25"/>
  <c r="K26"/>
  <c r="K29"/>
  <c r="I91" i="1"/>
  <c r="J91"/>
  <c r="K91"/>
  <c r="I88"/>
  <c r="J88"/>
  <c r="K88"/>
  <c r="I42"/>
  <c r="J42"/>
  <c r="K42"/>
  <c r="I124" i="2"/>
  <c r="J124"/>
  <c r="K124"/>
  <c r="I138" i="1"/>
  <c r="J138"/>
  <c r="K138"/>
  <c r="I50" i="2"/>
  <c r="J50"/>
  <c r="K50"/>
  <c r="I35" i="3"/>
  <c r="J35"/>
  <c r="K35"/>
  <c r="I25"/>
  <c r="J25"/>
  <c r="K25"/>
  <c r="I76" i="1"/>
  <c r="J76"/>
  <c r="K76"/>
  <c r="I160" i="3"/>
  <c r="J160"/>
  <c r="K160"/>
  <c r="I14" i="1"/>
  <c r="J14"/>
  <c r="K14"/>
  <c r="I37"/>
  <c r="J37"/>
  <c r="K37"/>
  <c r="I143"/>
  <c r="J143"/>
  <c r="K143"/>
  <c r="I102" i="3"/>
  <c r="J102"/>
  <c r="K102"/>
  <c r="I41" i="2"/>
  <c r="J41"/>
  <c r="K41"/>
  <c r="I65" i="3"/>
  <c r="J65"/>
  <c r="K65"/>
  <c r="I81" i="2"/>
  <c r="J81"/>
  <c r="K81"/>
  <c r="I115" i="3"/>
  <c r="J115"/>
  <c r="K115"/>
  <c r="I28" i="5"/>
  <c r="J28"/>
  <c r="K28"/>
  <c r="I89" i="3"/>
  <c r="J89"/>
  <c r="K89"/>
  <c r="I116" i="2"/>
  <c r="J116"/>
  <c r="K116"/>
  <c r="I45"/>
  <c r="J45"/>
  <c r="K45"/>
  <c r="I119" i="3"/>
  <c r="J119"/>
  <c r="K119"/>
  <c r="I31" i="4"/>
  <c r="J31"/>
  <c r="K31"/>
  <c r="I120" i="1"/>
  <c r="J120"/>
  <c r="K120"/>
  <c r="I138" i="3"/>
  <c r="J138"/>
  <c r="K138"/>
  <c r="I98" i="1"/>
  <c r="J98"/>
  <c r="K98"/>
  <c r="I119"/>
  <c r="J119"/>
  <c r="K119"/>
  <c r="I150"/>
  <c r="J150"/>
  <c r="K150"/>
  <c r="I85" i="3"/>
  <c r="J85"/>
  <c r="K85"/>
  <c r="I154" i="1"/>
  <c r="J154"/>
  <c r="K154"/>
  <c r="I15" i="11"/>
  <c r="J15"/>
  <c r="K15"/>
  <c r="N38" i="2"/>
  <c r="O38"/>
  <c r="P38"/>
  <c r="I162" i="3"/>
  <c r="J162"/>
  <c r="K162"/>
  <c r="N23"/>
  <c r="O23"/>
  <c r="P23"/>
  <c r="N104"/>
  <c r="O104"/>
  <c r="P104"/>
  <c r="N73"/>
  <c r="O73"/>
  <c r="P73"/>
  <c r="N133" i="1"/>
  <c r="O133"/>
  <c r="P133"/>
  <c r="N82" i="2"/>
  <c r="O82"/>
  <c r="P82"/>
  <c r="I33" i="6"/>
  <c r="J33"/>
  <c r="K33"/>
  <c r="I99" i="3"/>
  <c r="J99"/>
  <c r="K99"/>
  <c r="I56" i="4"/>
  <c r="J56"/>
  <c r="K56"/>
  <c r="I129" i="2"/>
  <c r="J129"/>
  <c r="K129"/>
  <c r="N25"/>
  <c r="O25"/>
  <c r="P25"/>
  <c r="N24"/>
  <c r="O24"/>
  <c r="P24"/>
  <c r="I54" i="4"/>
  <c r="J54"/>
  <c r="K54"/>
  <c r="I49"/>
  <c r="J49"/>
  <c r="K49"/>
  <c r="N13" i="5"/>
  <c r="O13"/>
  <c r="P13"/>
  <c r="I56" i="2"/>
  <c r="J56"/>
  <c r="K56"/>
  <c r="I54"/>
  <c r="J54"/>
  <c r="K54"/>
  <c r="I25"/>
  <c r="J25"/>
  <c r="K25"/>
  <c r="I14"/>
  <c r="J14"/>
  <c r="K14"/>
  <c r="I11"/>
  <c r="J11"/>
  <c r="K11"/>
  <c r="N58" i="4"/>
  <c r="O58"/>
  <c r="P58"/>
  <c r="N51"/>
  <c r="O51"/>
  <c r="P51"/>
  <c r="N49"/>
  <c r="O49"/>
  <c r="P49"/>
  <c r="N15" i="3"/>
  <c r="O15"/>
  <c r="P15"/>
  <c r="N26"/>
  <c r="O26"/>
  <c r="P26"/>
  <c r="N170"/>
  <c r="O170"/>
  <c r="P170"/>
  <c r="N161"/>
  <c r="O161"/>
  <c r="P161"/>
  <c r="N147"/>
  <c r="O147"/>
  <c r="P147"/>
  <c r="I78"/>
  <c r="J78"/>
  <c r="K78"/>
  <c r="I104"/>
  <c r="J104"/>
  <c r="K104"/>
  <c r="I17" i="11"/>
  <c r="J17"/>
  <c r="K17"/>
  <c r="N56" i="1"/>
  <c r="O56"/>
  <c r="P56"/>
  <c r="N86"/>
  <c r="O86"/>
  <c r="P86"/>
  <c r="N85"/>
  <c r="O85"/>
  <c r="P85"/>
  <c r="N82"/>
  <c r="O82"/>
  <c r="P82"/>
  <c r="N80"/>
  <c r="O80"/>
  <c r="P80"/>
  <c r="N77"/>
  <c r="O77"/>
  <c r="P77"/>
  <c r="I126" i="2"/>
  <c r="J126"/>
  <c r="K126"/>
  <c r="I118"/>
  <c r="J118"/>
  <c r="K118"/>
  <c r="I114"/>
  <c r="J114"/>
  <c r="K114"/>
  <c r="I113"/>
  <c r="J113"/>
  <c r="K113"/>
  <c r="I112"/>
  <c r="J112"/>
  <c r="K112"/>
  <c r="I111"/>
  <c r="J111"/>
  <c r="K111"/>
  <c r="I108"/>
  <c r="J108"/>
  <c r="K108"/>
  <c r="I104"/>
  <c r="J104"/>
  <c r="K104"/>
  <c r="I101"/>
  <c r="J101"/>
  <c r="K101"/>
  <c r="N57"/>
  <c r="O57"/>
  <c r="P57"/>
  <c r="N51"/>
  <c r="O51"/>
  <c r="P51"/>
  <c r="N46"/>
  <c r="O46"/>
  <c r="P46"/>
  <c r="N43"/>
  <c r="O43"/>
  <c r="P43"/>
  <c r="N42"/>
  <c r="O42"/>
  <c r="P42"/>
  <c r="N31"/>
  <c r="O31"/>
  <c r="P31"/>
  <c r="N30"/>
  <c r="O30"/>
  <c r="P30"/>
  <c r="P33"/>
  <c r="N28"/>
  <c r="O28"/>
  <c r="P28"/>
  <c r="N26"/>
  <c r="O26"/>
  <c r="P26"/>
  <c r="N23"/>
  <c r="O23"/>
  <c r="P23"/>
  <c r="N21"/>
  <c r="O21"/>
  <c r="P21"/>
  <c r="N20"/>
  <c r="O20"/>
  <c r="P20"/>
  <c r="N19"/>
  <c r="O19"/>
  <c r="P19"/>
  <c r="N11"/>
  <c r="O11"/>
  <c r="P11"/>
  <c r="I173" i="3"/>
  <c r="J173"/>
  <c r="K173"/>
  <c r="I170"/>
  <c r="J170"/>
  <c r="K170"/>
  <c r="I169"/>
  <c r="J169"/>
  <c r="K169"/>
  <c r="I166"/>
  <c r="J166"/>
  <c r="K166"/>
  <c r="I164"/>
  <c r="J164"/>
  <c r="K164"/>
  <c r="I161"/>
  <c r="J161"/>
  <c r="K161"/>
  <c r="I156"/>
  <c r="J156"/>
  <c r="K156"/>
  <c r="I148"/>
  <c r="J148"/>
  <c r="K148"/>
  <c r="I147"/>
  <c r="J147"/>
  <c r="K147"/>
  <c r="I143"/>
  <c r="J143"/>
  <c r="K143"/>
  <c r="I142"/>
  <c r="J142"/>
  <c r="K142"/>
  <c r="I141"/>
  <c r="J141"/>
  <c r="K141"/>
  <c r="I137"/>
  <c r="J137"/>
  <c r="K137"/>
  <c r="I135"/>
  <c r="J135"/>
  <c r="K135"/>
  <c r="I131"/>
  <c r="J131"/>
  <c r="K131"/>
  <c r="N82"/>
  <c r="O82"/>
  <c r="P82"/>
  <c r="N81"/>
  <c r="O81"/>
  <c r="P81"/>
  <c r="N80"/>
  <c r="O80"/>
  <c r="P80"/>
  <c r="N78"/>
  <c r="O78"/>
  <c r="P78"/>
  <c r="N77"/>
  <c r="O77"/>
  <c r="P77"/>
  <c r="N70"/>
  <c r="O70"/>
  <c r="P70"/>
  <c r="N68"/>
  <c r="O68"/>
  <c r="P68"/>
  <c r="N66"/>
  <c r="O66"/>
  <c r="P66"/>
  <c r="N62"/>
  <c r="O62"/>
  <c r="P62"/>
  <c r="I58" i="4"/>
  <c r="J58"/>
  <c r="K58"/>
  <c r="I57"/>
  <c r="J57"/>
  <c r="K57"/>
  <c r="I51"/>
  <c r="J51"/>
  <c r="K51"/>
  <c r="N154" i="1"/>
  <c r="O154"/>
  <c r="P154"/>
  <c r="I90"/>
  <c r="J90"/>
  <c r="K90"/>
  <c r="I86"/>
  <c r="J86"/>
  <c r="K86"/>
  <c r="I85"/>
  <c r="J85"/>
  <c r="K85"/>
  <c r="I82"/>
  <c r="J82"/>
  <c r="K82"/>
  <c r="I77"/>
  <c r="J77"/>
  <c r="K77"/>
  <c r="N129" i="2"/>
  <c r="O129"/>
  <c r="P129"/>
  <c r="N126"/>
  <c r="O126"/>
  <c r="P126"/>
  <c r="N118"/>
  <c r="O118"/>
  <c r="P118"/>
  <c r="N114"/>
  <c r="O114"/>
  <c r="P114"/>
  <c r="N113"/>
  <c r="O113"/>
  <c r="P113"/>
  <c r="N112"/>
  <c r="O112"/>
  <c r="P112"/>
  <c r="N111"/>
  <c r="O111"/>
  <c r="P111"/>
  <c r="N110"/>
  <c r="O110"/>
  <c r="P110"/>
  <c r="N106"/>
  <c r="O106"/>
  <c r="P106"/>
  <c r="N104"/>
  <c r="O104"/>
  <c r="P104"/>
  <c r="N101"/>
  <c r="O101"/>
  <c r="P101"/>
  <c r="I51"/>
  <c r="J51"/>
  <c r="K51"/>
  <c r="I46"/>
  <c r="J46"/>
  <c r="K46"/>
  <c r="I43"/>
  <c r="J43"/>
  <c r="K43"/>
  <c r="I42"/>
  <c r="J42"/>
  <c r="K42"/>
  <c r="I38"/>
  <c r="J38"/>
  <c r="K38"/>
  <c r="I31"/>
  <c r="J31"/>
  <c r="K31"/>
  <c r="I30"/>
  <c r="J30"/>
  <c r="K30"/>
  <c r="I28"/>
  <c r="J28"/>
  <c r="K28"/>
  <c r="I26"/>
  <c r="J26"/>
  <c r="K26"/>
  <c r="I24"/>
  <c r="J24"/>
  <c r="K24"/>
  <c r="I23"/>
  <c r="J23"/>
  <c r="K23"/>
  <c r="I21"/>
  <c r="J21"/>
  <c r="K21"/>
  <c r="I20"/>
  <c r="J20"/>
  <c r="K20"/>
  <c r="I19"/>
  <c r="J19"/>
  <c r="K19"/>
  <c r="N177" i="3"/>
  <c r="O177"/>
  <c r="P177"/>
  <c r="N173"/>
  <c r="O173"/>
  <c r="P173"/>
  <c r="N169"/>
  <c r="O169"/>
  <c r="P169"/>
  <c r="N164"/>
  <c r="O164"/>
  <c r="P164"/>
  <c r="N162"/>
  <c r="O162"/>
  <c r="P162"/>
  <c r="N156"/>
  <c r="O156"/>
  <c r="P156"/>
  <c r="N148"/>
  <c r="O148"/>
  <c r="P148"/>
  <c r="N144"/>
  <c r="O144"/>
  <c r="P144"/>
  <c r="N143"/>
  <c r="O143"/>
  <c r="P143"/>
  <c r="N142"/>
  <c r="O142"/>
  <c r="P142"/>
  <c r="N137"/>
  <c r="O137"/>
  <c r="P137"/>
  <c r="N135"/>
  <c r="O135"/>
  <c r="P135"/>
  <c r="N131"/>
  <c r="O131"/>
  <c r="P131"/>
  <c r="N83"/>
  <c r="O83"/>
  <c r="P83"/>
  <c r="I82"/>
  <c r="J82"/>
  <c r="K82"/>
  <c r="I81"/>
  <c r="J81"/>
  <c r="K81"/>
  <c r="I80"/>
  <c r="J80"/>
  <c r="K80"/>
  <c r="I77"/>
  <c r="J77"/>
  <c r="K77"/>
  <c r="I70"/>
  <c r="J70"/>
  <c r="K70"/>
  <c r="I68"/>
  <c r="J68"/>
  <c r="K68"/>
  <c r="I66"/>
  <c r="J66"/>
  <c r="K66"/>
  <c r="I62"/>
  <c r="J62"/>
  <c r="K62"/>
  <c r="N57" i="4"/>
  <c r="O57"/>
  <c r="P57"/>
  <c r="N54"/>
  <c r="O54"/>
  <c r="P54"/>
  <c r="N114" i="1"/>
  <c r="O114"/>
  <c r="P114"/>
  <c r="N112"/>
  <c r="O112"/>
  <c r="P112"/>
  <c r="N111"/>
  <c r="O111"/>
  <c r="P111"/>
  <c r="N106"/>
  <c r="O106"/>
  <c r="P106"/>
  <c r="N102"/>
  <c r="O102"/>
  <c r="P102"/>
  <c r="N101"/>
  <c r="O101"/>
  <c r="P101"/>
  <c r="N95"/>
  <c r="O95"/>
  <c r="P95"/>
  <c r="I70"/>
  <c r="J70"/>
  <c r="K70"/>
  <c r="I67"/>
  <c r="J67"/>
  <c r="K67"/>
  <c r="I65"/>
  <c r="J65"/>
  <c r="K65"/>
  <c r="I63"/>
  <c r="J63"/>
  <c r="K63"/>
  <c r="I62"/>
  <c r="J62"/>
  <c r="K62"/>
  <c r="I60"/>
  <c r="J60"/>
  <c r="K60"/>
  <c r="I55"/>
  <c r="J55"/>
  <c r="K55"/>
  <c r="I54"/>
  <c r="J54"/>
  <c r="K54"/>
  <c r="I131" i="2"/>
  <c r="J131"/>
  <c r="K131"/>
  <c r="I114" i="1"/>
  <c r="J114"/>
  <c r="K114"/>
  <c r="I112"/>
  <c r="J112"/>
  <c r="K112"/>
  <c r="I101"/>
  <c r="J101"/>
  <c r="K101"/>
  <c r="N70"/>
  <c r="O70"/>
  <c r="P70"/>
  <c r="N67"/>
  <c r="O67"/>
  <c r="P67"/>
  <c r="N65"/>
  <c r="O65"/>
  <c r="P65"/>
  <c r="I95"/>
  <c r="J95"/>
  <c r="K95"/>
  <c r="I154" i="3"/>
  <c r="J154"/>
  <c r="K154"/>
  <c r="I56" i="1"/>
  <c r="J56"/>
  <c r="K56"/>
  <c r="I49"/>
  <c r="J49"/>
  <c r="K49"/>
  <c r="I47"/>
  <c r="J47"/>
  <c r="K47"/>
  <c r="I44"/>
  <c r="J44"/>
  <c r="K44"/>
  <c r="I43"/>
  <c r="J43"/>
  <c r="K43"/>
  <c r="I38"/>
  <c r="J38"/>
  <c r="K38"/>
  <c r="I36"/>
  <c r="J36"/>
  <c r="K36"/>
  <c r="I35"/>
  <c r="J35"/>
  <c r="K35"/>
  <c r="I34"/>
  <c r="J34"/>
  <c r="K34"/>
  <c r="I32"/>
  <c r="J32"/>
  <c r="K32"/>
  <c r="I30"/>
  <c r="J30"/>
  <c r="K30"/>
  <c r="I28"/>
  <c r="J28"/>
  <c r="K28"/>
  <c r="I27"/>
  <c r="J27"/>
  <c r="K27"/>
  <c r="I26"/>
  <c r="J26"/>
  <c r="K26"/>
  <c r="I25"/>
  <c r="J25"/>
  <c r="K25"/>
  <c r="I23"/>
  <c r="J23"/>
  <c r="K23"/>
  <c r="I20"/>
  <c r="J20"/>
  <c r="K20"/>
  <c r="I18"/>
  <c r="J18"/>
  <c r="K18"/>
  <c r="N134" i="2"/>
  <c r="O134"/>
  <c r="P134"/>
  <c r="N132"/>
  <c r="O132"/>
  <c r="P132"/>
  <c r="N131"/>
  <c r="O131"/>
  <c r="P131"/>
  <c r="I87"/>
  <c r="J87"/>
  <c r="K87"/>
  <c r="I78"/>
  <c r="J78"/>
  <c r="K78"/>
  <c r="I123" i="3"/>
  <c r="J123"/>
  <c r="K123"/>
  <c r="I121"/>
  <c r="J121"/>
  <c r="K121"/>
  <c r="I112"/>
  <c r="J112"/>
  <c r="K112"/>
  <c r="I111"/>
  <c r="J111"/>
  <c r="K111"/>
  <c r="I110"/>
  <c r="J110"/>
  <c r="K110"/>
  <c r="I105"/>
  <c r="J105"/>
  <c r="K105"/>
  <c r="I98"/>
  <c r="J98"/>
  <c r="K98"/>
  <c r="I93"/>
  <c r="J93"/>
  <c r="K93"/>
  <c r="N58"/>
  <c r="O58"/>
  <c r="P58"/>
  <c r="N57"/>
  <c r="O57"/>
  <c r="P57"/>
  <c r="N50"/>
  <c r="O50"/>
  <c r="P50"/>
  <c r="N46"/>
  <c r="O46"/>
  <c r="P46"/>
  <c r="N39"/>
  <c r="O39"/>
  <c r="P39"/>
  <c r="N38"/>
  <c r="O38"/>
  <c r="P38"/>
  <c r="N34"/>
  <c r="O34"/>
  <c r="P34"/>
  <c r="N31"/>
  <c r="O31"/>
  <c r="P31"/>
  <c r="N27"/>
  <c r="O27"/>
  <c r="P27"/>
  <c r="N22"/>
  <c r="O22"/>
  <c r="P22"/>
  <c r="N21"/>
  <c r="O21"/>
  <c r="P21"/>
  <c r="N20"/>
  <c r="O20"/>
  <c r="P20"/>
  <c r="N18"/>
  <c r="O18"/>
  <c r="P18"/>
  <c r="N13"/>
  <c r="O13"/>
  <c r="P13"/>
  <c r="N12"/>
  <c r="O12"/>
  <c r="P12"/>
  <c r="N11"/>
  <c r="O11"/>
  <c r="P11"/>
  <c r="N9"/>
  <c r="O9"/>
  <c r="P9"/>
  <c r="N8"/>
  <c r="O8"/>
  <c r="P8"/>
  <c r="I38" i="4"/>
  <c r="J38"/>
  <c r="K38"/>
  <c r="I37"/>
  <c r="J37"/>
  <c r="K37"/>
  <c r="N30" i="5"/>
  <c r="O30"/>
  <c r="P30"/>
  <c r="N29"/>
  <c r="O29"/>
  <c r="P29"/>
  <c r="N18"/>
  <c r="O18"/>
  <c r="P18"/>
  <c r="N15"/>
  <c r="O15"/>
  <c r="P15"/>
  <c r="N14"/>
  <c r="O14"/>
  <c r="P14"/>
  <c r="N11" i="11"/>
  <c r="O11"/>
  <c r="P11"/>
  <c r="N17" i="6"/>
  <c r="O17"/>
  <c r="P17"/>
  <c r="N12"/>
  <c r="O12"/>
  <c r="P12"/>
  <c r="N76" i="3"/>
  <c r="O76"/>
  <c r="P76"/>
  <c r="I15" i="6"/>
  <c r="J15"/>
  <c r="K15"/>
  <c r="I26" i="5"/>
  <c r="J26"/>
  <c r="K26"/>
  <c r="I13" i="2"/>
  <c r="J13"/>
  <c r="K13"/>
  <c r="I25" i="4"/>
  <c r="J25"/>
  <c r="K25"/>
  <c r="I27" i="2"/>
  <c r="J27"/>
  <c r="K27"/>
  <c r="I41" i="4"/>
  <c r="J41"/>
  <c r="K41"/>
  <c r="I152" i="3"/>
  <c r="J152"/>
  <c r="K152"/>
  <c r="I36" i="6"/>
  <c r="J36"/>
  <c r="K36"/>
  <c r="N17" i="11"/>
  <c r="O17"/>
  <c r="P17"/>
  <c r="I81" i="1"/>
  <c r="J81"/>
  <c r="K81"/>
  <c r="K122"/>
  <c r="K164"/>
  <c r="K167"/>
  <c r="K178" s="1"/>
  <c r="I165" i="3"/>
  <c r="J165"/>
  <c r="K165"/>
  <c r="I23"/>
  <c r="J23"/>
  <c r="K23"/>
  <c r="I28"/>
  <c r="J28"/>
  <c r="K28"/>
  <c r="I48"/>
  <c r="J48"/>
  <c r="K48"/>
  <c r="I68" i="4"/>
  <c r="J68"/>
  <c r="K68"/>
  <c r="I73" i="3"/>
  <c r="J73"/>
  <c r="K73"/>
  <c r="I74"/>
  <c r="J74"/>
  <c r="K74"/>
  <c r="I69" i="4"/>
  <c r="J69"/>
  <c r="K69"/>
  <c r="I134" i="3"/>
  <c r="J134"/>
  <c r="K134"/>
  <c r="I133" i="1"/>
  <c r="J133"/>
  <c r="K133"/>
  <c r="I82" i="2"/>
  <c r="J82"/>
  <c r="K82"/>
  <c r="I61" i="3"/>
  <c r="J61"/>
  <c r="K61"/>
  <c r="N63" i="1"/>
  <c r="O63"/>
  <c r="P63"/>
  <c r="N62"/>
  <c r="O62"/>
  <c r="P62"/>
  <c r="N60"/>
  <c r="O60"/>
  <c r="P60"/>
  <c r="N55"/>
  <c r="O55"/>
  <c r="P55"/>
  <c r="N54"/>
  <c r="O54"/>
  <c r="P54"/>
  <c r="N49"/>
  <c r="O49"/>
  <c r="P49"/>
  <c r="N36"/>
  <c r="O36"/>
  <c r="P36"/>
  <c r="N35"/>
  <c r="O35"/>
  <c r="P35"/>
  <c r="N34"/>
  <c r="O34"/>
  <c r="P34"/>
  <c r="N30"/>
  <c r="O30"/>
  <c r="P30"/>
  <c r="N28"/>
  <c r="O28"/>
  <c r="P28"/>
  <c r="N27"/>
  <c r="O27"/>
  <c r="P27"/>
  <c r="N26"/>
  <c r="O26"/>
  <c r="P26"/>
  <c r="N25"/>
  <c r="O25"/>
  <c r="P25"/>
  <c r="N23"/>
  <c r="O23"/>
  <c r="P23"/>
  <c r="N20"/>
  <c r="O20"/>
  <c r="P20"/>
  <c r="N18"/>
  <c r="O18"/>
  <c r="P18"/>
  <c r="N11"/>
  <c r="O11"/>
  <c r="P11"/>
  <c r="I134" i="2"/>
  <c r="J134"/>
  <c r="K134"/>
  <c r="I132"/>
  <c r="J132"/>
  <c r="K132"/>
  <c r="N87"/>
  <c r="O87"/>
  <c r="P87"/>
  <c r="N78"/>
  <c r="O78"/>
  <c r="P78"/>
  <c r="N123" i="3"/>
  <c r="O123"/>
  <c r="P123"/>
  <c r="N121"/>
  <c r="O121"/>
  <c r="P121"/>
  <c r="N113"/>
  <c r="O113"/>
  <c r="P113"/>
  <c r="N112"/>
  <c r="O112"/>
  <c r="P112"/>
  <c r="N111"/>
  <c r="O111"/>
  <c r="P111"/>
  <c r="N110"/>
  <c r="O110"/>
  <c r="P110"/>
  <c r="N105"/>
  <c r="O105"/>
  <c r="P105"/>
  <c r="N98"/>
  <c r="O98"/>
  <c r="P98"/>
  <c r="I58"/>
  <c r="J58"/>
  <c r="K58"/>
  <c r="I57"/>
  <c r="J57"/>
  <c r="K57"/>
  <c r="I50"/>
  <c r="J50"/>
  <c r="K50"/>
  <c r="I46"/>
  <c r="J46"/>
  <c r="K46"/>
  <c r="I41"/>
  <c r="J41"/>
  <c r="K41"/>
  <c r="I39"/>
  <c r="J39"/>
  <c r="K39"/>
  <c r="I38"/>
  <c r="J38"/>
  <c r="K38"/>
  <c r="I34"/>
  <c r="J34"/>
  <c r="K34"/>
  <c r="I27"/>
  <c r="J27"/>
  <c r="K27"/>
  <c r="I22"/>
  <c r="J22"/>
  <c r="K22"/>
  <c r="I21"/>
  <c r="J21"/>
  <c r="K21"/>
  <c r="I20"/>
  <c r="J20"/>
  <c r="K20"/>
  <c r="I18"/>
  <c r="J18"/>
  <c r="K18"/>
  <c r="I13"/>
  <c r="J13"/>
  <c r="K13"/>
  <c r="I12"/>
  <c r="J12"/>
  <c r="K12"/>
  <c r="I11"/>
  <c r="J11"/>
  <c r="K11"/>
  <c r="I9"/>
  <c r="J9"/>
  <c r="K9"/>
  <c r="I8"/>
  <c r="J8"/>
  <c r="K8"/>
  <c r="N38" i="4"/>
  <c r="O38"/>
  <c r="P38"/>
  <c r="N37"/>
  <c r="O37"/>
  <c r="P37"/>
  <c r="N36"/>
  <c r="O36"/>
  <c r="P36"/>
  <c r="I30" i="5"/>
  <c r="J30"/>
  <c r="K30"/>
  <c r="I29"/>
  <c r="J29"/>
  <c r="K29"/>
  <c r="I18"/>
  <c r="J18"/>
  <c r="K18"/>
  <c r="I15"/>
  <c r="J15"/>
  <c r="K15"/>
  <c r="I11" i="11"/>
  <c r="J11"/>
  <c r="K11"/>
  <c r="I10"/>
  <c r="J10"/>
  <c r="K10"/>
  <c r="I28" i="6"/>
  <c r="J28"/>
  <c r="K28"/>
  <c r="I12"/>
  <c r="J12"/>
  <c r="K12"/>
  <c r="I10"/>
  <c r="J10"/>
  <c r="K10"/>
  <c r="I76" i="3"/>
  <c r="J76"/>
  <c r="K76"/>
  <c r="N26" i="5"/>
  <c r="O26"/>
  <c r="P26"/>
  <c r="N13" i="2"/>
  <c r="O13"/>
  <c r="P13"/>
  <c r="N25" i="4"/>
  <c r="O25"/>
  <c r="P25"/>
  <c r="N27" i="2"/>
  <c r="O27"/>
  <c r="P27"/>
  <c r="N41" i="4"/>
  <c r="O41"/>
  <c r="P41"/>
  <c r="N152" i="3"/>
  <c r="O152"/>
  <c r="P152"/>
  <c r="N36" i="6"/>
  <c r="O36"/>
  <c r="P36"/>
  <c r="N16" i="11"/>
  <c r="O16"/>
  <c r="P16"/>
  <c r="N81" i="1"/>
  <c r="O81"/>
  <c r="P81"/>
  <c r="P122"/>
  <c r="P164"/>
  <c r="N165" i="3"/>
  <c r="O165"/>
  <c r="P165"/>
  <c r="N28"/>
  <c r="O28"/>
  <c r="P28"/>
  <c r="N92"/>
  <c r="O92"/>
  <c r="P92"/>
  <c r="N48"/>
  <c r="O48"/>
  <c r="P48"/>
  <c r="N68" i="4"/>
  <c r="O68"/>
  <c r="P68"/>
  <c r="N74" i="3"/>
  <c r="O74"/>
  <c r="P74"/>
  <c r="N14"/>
  <c r="O14"/>
  <c r="P14"/>
  <c r="N69" i="4"/>
  <c r="O69"/>
  <c r="P69"/>
  <c r="N53" i="2"/>
  <c r="O53"/>
  <c r="P53"/>
  <c r="N95" i="3"/>
  <c r="O95"/>
  <c r="P95"/>
  <c r="N100"/>
  <c r="O100"/>
  <c r="P100"/>
  <c r="K28" i="7"/>
  <c r="P29"/>
  <c r="K56"/>
  <c r="K55"/>
  <c r="K57"/>
  <c r="I92" i="3"/>
  <c r="J92"/>
  <c r="K92"/>
  <c r="K63" i="7"/>
  <c r="K68"/>
  <c r="K12"/>
  <c r="N108" i="1"/>
  <c r="O108"/>
  <c r="P108"/>
  <c r="N56" i="2"/>
  <c r="O56"/>
  <c r="P56"/>
  <c r="N33" i="6"/>
  <c r="O33"/>
  <c r="P33"/>
  <c r="I93" i="1"/>
  <c r="J93"/>
  <c r="K93"/>
  <c r="I17" i="6"/>
  <c r="J17"/>
  <c r="K17"/>
  <c r="I14" i="3"/>
  <c r="J14"/>
  <c r="K14"/>
  <c r="I53" i="2"/>
  <c r="J53"/>
  <c r="K53"/>
  <c r="P40" i="7"/>
  <c r="P47"/>
  <c r="I108" i="1"/>
  <c r="J108"/>
  <c r="K108"/>
  <c r="N90"/>
  <c r="O90"/>
  <c r="P90"/>
  <c r="N78"/>
  <c r="O78"/>
  <c r="P78"/>
  <c r="I139"/>
  <c r="J139"/>
  <c r="K139"/>
  <c r="N47"/>
  <c r="O47"/>
  <c r="P47"/>
  <c r="N44"/>
  <c r="O44"/>
  <c r="P44"/>
  <c r="N43"/>
  <c r="O43"/>
  <c r="P43"/>
  <c r="N38"/>
  <c r="O38"/>
  <c r="P38"/>
  <c r="N108" i="2"/>
  <c r="O108"/>
  <c r="P108"/>
  <c r="I27" i="5"/>
  <c r="J27"/>
  <c r="K27"/>
  <c r="I100" i="3"/>
  <c r="J100"/>
  <c r="K100"/>
  <c r="I10"/>
  <c r="J10"/>
  <c r="K10"/>
  <c r="I43" i="4"/>
  <c r="J43"/>
  <c r="K43"/>
  <c r="I78" i="1"/>
  <c r="J78"/>
  <c r="K78"/>
  <c r="I95" i="3"/>
  <c r="J95"/>
  <c r="K95"/>
  <c r="N56" i="4"/>
  <c r="O56"/>
  <c r="P56"/>
  <c r="K40" i="7"/>
  <c r="P67"/>
  <c r="P65"/>
  <c r="P64"/>
  <c r="P63"/>
  <c r="P66"/>
  <c r="P68"/>
  <c r="K66"/>
  <c r="K65"/>
  <c r="K64"/>
  <c r="K67"/>
  <c r="K54"/>
  <c r="K53"/>
  <c r="K58"/>
  <c r="K33"/>
  <c r="P54"/>
  <c r="P58"/>
  <c r="P31"/>
  <c r="P33"/>
  <c r="P30"/>
  <c r="P28"/>
  <c r="I106" i="1"/>
  <c r="J106"/>
  <c r="K106"/>
  <c r="I102"/>
  <c r="J102"/>
  <c r="K102"/>
  <c r="I111"/>
  <c r="J111"/>
  <c r="K111"/>
  <c r="N93"/>
  <c r="O93"/>
  <c r="P93"/>
  <c r="I80"/>
  <c r="J80"/>
  <c r="K80"/>
  <c r="I106" i="2"/>
  <c r="J106"/>
  <c r="K106"/>
  <c r="N166" i="3"/>
  <c r="O166"/>
  <c r="P166"/>
  <c r="N141"/>
  <c r="O141"/>
  <c r="P141"/>
  <c r="N93"/>
  <c r="O93"/>
  <c r="P93"/>
  <c r="N41"/>
  <c r="O41"/>
  <c r="P41"/>
  <c r="N32" i="1"/>
  <c r="O32"/>
  <c r="P32"/>
  <c r="I110" i="2"/>
  <c r="J110"/>
  <c r="K110"/>
  <c r="I57"/>
  <c r="J57"/>
  <c r="K57"/>
  <c r="N54"/>
  <c r="O54"/>
  <c r="P54"/>
  <c r="N14"/>
  <c r="O14"/>
  <c r="P14"/>
  <c r="I177" i="3"/>
  <c r="J177"/>
  <c r="K177"/>
  <c r="I144"/>
  <c r="J144"/>
  <c r="K144"/>
  <c r="I113"/>
  <c r="J113"/>
  <c r="K113"/>
  <c r="N27" i="5"/>
  <c r="O27"/>
  <c r="P27"/>
  <c r="N79" i="2"/>
  <c r="O79"/>
  <c r="P79"/>
  <c r="I26" i="3"/>
  <c r="J26"/>
  <c r="K26"/>
  <c r="N36" i="2"/>
  <c r="O36"/>
  <c r="P36"/>
  <c r="N15" i="6"/>
  <c r="O15"/>
  <c r="P15"/>
  <c r="I141" i="2"/>
  <c r="J141"/>
  <c r="K141"/>
  <c r="N23" i="6"/>
  <c r="O23"/>
  <c r="P23"/>
  <c r="P25"/>
  <c r="P43"/>
  <c r="P164" i="2"/>
  <c r="I23" i="6"/>
  <c r="J23"/>
  <c r="K23"/>
  <c r="K25"/>
  <c r="K43"/>
  <c r="K164" i="2"/>
  <c r="K165" s="1"/>
  <c r="K168" s="1"/>
  <c r="K179" s="1"/>
  <c r="I14" i="5"/>
  <c r="J14"/>
  <c r="K14"/>
  <c r="N10" i="11"/>
  <c r="O10"/>
  <c r="P10"/>
  <c r="N10" i="6"/>
  <c r="O10"/>
  <c r="P10"/>
  <c r="K32" i="7"/>
  <c r="P53"/>
  <c r="K30"/>
  <c r="P57"/>
  <c r="P56"/>
  <c r="K31"/>
  <c r="K38" i="6"/>
  <c r="K44"/>
  <c r="K166" i="1"/>
  <c r="K33" i="2"/>
  <c r="P38" i="6"/>
  <c r="P44"/>
  <c r="P166" i="1"/>
  <c r="P167" s="1"/>
  <c r="P178" s="1"/>
  <c r="P184" s="1"/>
  <c r="N13" i="8" s="1"/>
  <c r="K20" i="6"/>
  <c r="K42"/>
  <c r="K198" i="3"/>
  <c r="K200" s="1"/>
  <c r="K212" s="1"/>
  <c r="P43" i="7"/>
  <c r="P20" i="6"/>
  <c r="P42"/>
  <c r="P198" i="3"/>
  <c r="P42" i="7"/>
  <c r="P46"/>
  <c r="P44"/>
  <c r="P45"/>
  <c r="K43"/>
  <c r="K44"/>
  <c r="K46"/>
  <c r="K47"/>
  <c r="K42"/>
  <c r="K45"/>
  <c r="K156" i="1"/>
  <c r="K165"/>
  <c r="P156"/>
  <c r="P165"/>
  <c r="K36" i="5"/>
  <c r="P36"/>
  <c r="P21"/>
  <c r="P37"/>
  <c r="K21"/>
  <c r="K37"/>
  <c r="K33" i="4"/>
  <c r="K91" i="2"/>
  <c r="K93"/>
  <c r="K167"/>
  <c r="P13" i="7"/>
  <c r="P14"/>
  <c r="P16" s="1"/>
  <c r="P71" s="1"/>
  <c r="P180" i="1" s="1"/>
  <c r="P91" i="2"/>
  <c r="P93"/>
  <c r="P167"/>
  <c r="K62"/>
  <c r="K64"/>
  <c r="K162"/>
  <c r="P199" i="3"/>
  <c r="P40" i="5"/>
  <c r="P49"/>
  <c r="K40"/>
  <c r="K49"/>
  <c r="K199" i="3"/>
  <c r="K13" i="7"/>
  <c r="K14" s="1"/>
  <c r="P19"/>
  <c r="P74" s="1"/>
  <c r="P82" i="4" s="1"/>
  <c r="P84" s="1"/>
  <c r="N22" i="8" s="1"/>
  <c r="K17" i="7" l="1"/>
  <c r="K72" s="1"/>
  <c r="K214" i="3" s="1"/>
  <c r="K18" i="7"/>
  <c r="K73" s="1"/>
  <c r="K181" i="2" s="1"/>
  <c r="K21" i="7"/>
  <c r="K76" s="1"/>
  <c r="K30" i="11" s="1"/>
  <c r="K32" s="1"/>
  <c r="I28" i="8" s="1"/>
  <c r="K16" i="7"/>
  <c r="K71" s="1"/>
  <c r="K180" i="1" s="1"/>
  <c r="K184" s="1"/>
  <c r="I13" i="8" s="1"/>
  <c r="K19" i="7"/>
  <c r="K74" s="1"/>
  <c r="K82" i="4" s="1"/>
  <c r="K84" s="1"/>
  <c r="I22" i="8" s="1"/>
  <c r="K20" i="7"/>
  <c r="K75" s="1"/>
  <c r="K51" i="5" s="1"/>
  <c r="K55" s="1"/>
  <c r="I25" i="8" s="1"/>
  <c r="K185" i="2"/>
  <c r="I19" i="8" s="1"/>
  <c r="K218" i="3"/>
  <c r="I16" i="8" s="1"/>
  <c r="P20" i="7"/>
  <c r="P75" s="1"/>
  <c r="P51" i="5" s="1"/>
  <c r="P55" s="1"/>
  <c r="N25" i="8" s="1"/>
  <c r="P18" i="7"/>
  <c r="P73" s="1"/>
  <c r="P181" i="2" s="1"/>
  <c r="P185" s="1"/>
  <c r="N19" i="8" s="1"/>
  <c r="P21" i="7"/>
  <c r="P76" s="1"/>
  <c r="P30" i="11" s="1"/>
  <c r="P32" s="1"/>
  <c r="N28" i="8" s="1"/>
  <c r="P17" i="7"/>
  <c r="P72" s="1"/>
  <c r="P214" i="3" s="1"/>
  <c r="P218" s="1"/>
  <c r="N16" i="8" s="1"/>
</calcChain>
</file>

<file path=xl/comments1.xml><?xml version="1.0" encoding="utf-8"?>
<comments xmlns="http://schemas.openxmlformats.org/spreadsheetml/2006/main">
  <authors>
    <author>Windows User</author>
  </authors>
  <commentList>
    <comment ref="C36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OVERALL MF TO BE CHECKED</t>
        </r>
      </text>
    </comment>
  </commentList>
</comments>
</file>

<file path=xl/sharedStrings.xml><?xml version="1.0" encoding="utf-8"?>
<sst xmlns="http://schemas.openxmlformats.org/spreadsheetml/2006/main" count="1911" uniqueCount="540">
  <si>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</si>
  <si>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</si>
  <si>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</si>
  <si>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</si>
  <si>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</si>
  <si>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</si>
  <si>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</si>
  <si>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</si>
  <si>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</si>
  <si>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</si>
  <si>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</si>
  <si>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</si>
  <si>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</si>
  <si>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</si>
  <si>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</si>
  <si>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</si>
  <si>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</si>
  <si>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</si>
  <si>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</si>
  <si>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</si>
  <si>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</si>
  <si>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</si>
  <si>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</si>
  <si>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</si>
  <si>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</si>
  <si>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</si>
  <si>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</si>
  <si>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</si>
  <si>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</si>
  <si>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</si>
  <si>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</si>
  <si>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</si>
  <si>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</si>
  <si>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</si>
  <si>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</si>
  <si>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</si>
  <si>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</si>
  <si>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</si>
  <si>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</si>
  <si>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</si>
  <si>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</si>
  <si>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</si>
  <si>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</si>
  <si>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</si>
  <si>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</si>
  <si>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</si>
  <si>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</si>
  <si>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</si>
  <si>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</si>
  <si>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</si>
  <si>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</si>
  <si>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</si>
  <si>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</si>
  <si>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</si>
  <si>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</si>
  <si>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</si>
  <si>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</si>
  <si>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</si>
  <si>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</si>
  <si>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</si>
  <si>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</si>
  <si>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</si>
  <si>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</si>
  <si>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</si>
  <si>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</si>
  <si>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</si>
  <si>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</si>
  <si>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</si>
  <si>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</si>
  <si>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</si>
  <si>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</si>
  <si>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</si>
  <si>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</si>
  <si>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</si>
  <si>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</si>
  <si>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</si>
  <si>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</si>
  <si>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</si>
  <si>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</si>
  <si>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</si>
  <si>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</si>
  <si>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</si>
  <si>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</si>
  <si>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</si>
  <si>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</si>
  <si>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</si>
  <si>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</si>
  <si>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</si>
  <si>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</si>
  <si>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</si>
  <si>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</si>
  <si>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</si>
  <si>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</si>
  <si>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</si>
  <si>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</si>
  <si>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</si>
  <si>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</si>
  <si>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</si>
  <si>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</si>
  <si>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</si>
  <si>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</si>
  <si>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</si>
  <si>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</si>
  <si>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</si>
  <si>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</si>
  <si>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</si>
  <si>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</si>
  <si>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</si>
  <si>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</si>
  <si>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</si>
  <si>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</si>
  <si>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</si>
  <si>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</si>
  <si>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</si>
  <si>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</si>
  <si>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</si>
  <si>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</si>
  <si>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</si>
  <si>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</si>
  <si>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</si>
  <si>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</si>
  <si>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</si>
  <si>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</si>
  <si>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</si>
  <si>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</si>
  <si>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</si>
  <si>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</si>
  <si>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</si>
  <si>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</si>
  <si>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</si>
  <si>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</si>
  <si>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</si>
  <si>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</si>
  <si>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</si>
  <si>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</si>
  <si>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</si>
  <si>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</si>
  <si>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</si>
  <si>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</si>
  <si>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</si>
  <si>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</si>
  <si>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</si>
  <si>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</si>
  <si>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</si>
  <si>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</si>
  <si>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</si>
  <si>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</si>
  <si>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</si>
  <si>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</si>
  <si>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</si>
  <si>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</si>
  <si>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</si>
  <si>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</si>
  <si>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</si>
  <si>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</si>
  <si>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</si>
  <si>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</si>
  <si>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</si>
  <si>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</si>
  <si>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</si>
  <si>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</si>
  <si>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</si>
  <si>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</si>
  <si>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</si>
  <si>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</si>
  <si>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</si>
  <si>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</si>
  <si>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</si>
  <si>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</si>
  <si>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</si>
  <si>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</si>
  <si>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</si>
  <si>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</si>
  <si>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</si>
  <si>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</si>
  <si>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</si>
  <si>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</si>
  <si>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</si>
  <si>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</si>
  <si>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</si>
  <si>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</si>
  <si>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</si>
  <si>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</si>
  <si>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</si>
  <si>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</si>
  <si>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</si>
  <si>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</si>
  <si>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</si>
  <si>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</si>
  <si>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</si>
  <si>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</si>
  <si>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</si>
  <si>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</si>
  <si>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</si>
  <si>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</si>
  <si>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</si>
  <si>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</si>
  <si>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</si>
  <si>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</si>
  <si>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</si>
  <si>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</si>
  <si>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</si>
  <si>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</si>
  <si>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</si>
  <si>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</si>
  <si>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</si>
  <si>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</si>
  <si>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</si>
  <si>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</si>
  <si>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</si>
  <si>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</si>
  <si>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</si>
  <si>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</si>
  <si>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</si>
  <si>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</si>
  <si>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</si>
  <si>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</si>
  <si>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</si>
  <si>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</si>
  <si>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</si>
  <si>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</si>
  <si>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</si>
  <si>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</si>
  <si>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</si>
  <si>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</si>
  <si>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</si>
  <si>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</si>
  <si>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</si>
  <si>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</si>
  <si>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</si>
  <si>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</si>
  <si>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</si>
  <si>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</si>
  <si>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</si>
  <si>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</si>
  <si>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</si>
  <si>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</si>
  <si>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</si>
  <si>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</si>
  <si>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</si>
  <si>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</si>
  <si>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</si>
  <si>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</si>
  <si>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</si>
  <si>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</si>
  <si>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</si>
  <si>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</si>
  <si>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</si>
  <si>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</si>
  <si>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</si>
  <si>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</si>
  <si>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</si>
  <si>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</si>
  <si>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</si>
  <si>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</si>
  <si>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</si>
  <si>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</si>
  <si>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</si>
  <si>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</si>
  <si>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</si>
  <si>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</si>
  <si>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</si>
  <si>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</si>
  <si>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</si>
  <si>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</si>
  <si>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</si>
  <si>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</si>
  <si>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</si>
  <si>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</si>
  <si>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</si>
  <si>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</si>
  <si>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</si>
  <si>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</si>
  <si>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</si>
  <si>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</si>
  <si>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</si>
  <si>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</si>
  <si>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</si>
  <si>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</si>
  <si>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</si>
  <si>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</si>
  <si>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</si>
  <si>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</si>
  <si>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</si>
  <si>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</si>
  <si>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</si>
  <si>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</si>
  <si>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</si>
  <si>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</si>
  <si>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</si>
  <si>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</si>
  <si>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</si>
  <si>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</si>
  <si>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</si>
  <si>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</si>
  <si>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</si>
  <si>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</si>
  <si>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</si>
  <si>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</si>
  <si>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</si>
  <si>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</si>
  <si>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</si>
  <si>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</si>
  <si>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</si>
  <si>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</si>
  <si>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</si>
  <si>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</si>
  <si>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</si>
  <si>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</si>
  <si>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</si>
  <si>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</si>
  <si>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</si>
  <si>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</si>
  <si>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</si>
  <si>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</si>
  <si>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</si>
  <si>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</si>
  <si>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</si>
  <si>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</si>
  <si>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</si>
  <si>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</si>
  <si>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</si>
  <si>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</si>
  <si>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</si>
  <si>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</si>
  <si>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</si>
  <si>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</si>
  <si>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</si>
  <si>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</si>
  <si>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</si>
  <si>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</si>
  <si>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</si>
  <si>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</si>
  <si>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</si>
  <si>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</si>
  <si>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</si>
  <si>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</si>
  <si>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</si>
  <si>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</si>
  <si>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</si>
  <si>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</si>
  <si>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</si>
  <si>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</si>
  <si>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</si>
  <si>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</si>
  <si>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</si>
  <si>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</si>
  <si>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</si>
  <si>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</si>
  <si>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</si>
  <si>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</si>
  <si>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</si>
  <si>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</si>
  <si>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</si>
  <si>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</si>
  <si>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</si>
  <si>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</si>
  <si>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</si>
  <si>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</si>
  <si>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</si>
  <si>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</si>
  <si>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</si>
  <si>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</si>
  <si>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</si>
  <si>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</si>
  <si>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</si>
  <si>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</si>
  <si>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</si>
  <si>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</si>
  <si>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</si>
  <si>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</si>
  <si>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</si>
  <si>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</si>
  <si>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</si>
  <si>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</si>
  <si>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</si>
  <si>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</si>
  <si>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</si>
  <si>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</si>
  <si>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</si>
  <si>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</si>
  <si>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</si>
  <si>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</si>
  <si>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</si>
  <si>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</si>
  <si>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</si>
  <si>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</si>
  <si>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</si>
  <si>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</si>
  <si>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</si>
  <si>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</si>
  <si>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</si>
  <si>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</si>
  <si>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</si>
  <si>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</si>
  <si>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</si>
  <si>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</si>
  <si>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</si>
  <si>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</si>
  <si>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</si>
  <si>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</si>
  <si>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</si>
  <si>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</si>
  <si>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</si>
  <si>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</si>
  <si>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</si>
  <si>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</si>
  <si>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</si>
  <si>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</si>
  <si>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</si>
  <si>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</si>
  <si>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</si>
  <si>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</si>
  <si>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</si>
  <si>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</si>
  <si>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</si>
  <si>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</si>
  <si>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</si>
  <si>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</si>
  <si>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</si>
  <si>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</si>
  <si>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</si>
  <si>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</si>
  <si>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</si>
  <si>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</si>
  <si>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</si>
  <si>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</si>
  <si>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</si>
  <si>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</si>
  <si>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</si>
  <si>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</si>
  <si>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</si>
  <si>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SECURE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</si>
  <si>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</si>
  <si>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</si>
  <si>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</si>
  <si>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</si>
  <si>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</si>
  <si>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</si>
  <si>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</si>
  <si>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</si>
  <si>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</si>
  <si>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</si>
  <si>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</si>
  <si>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</si>
  <si>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</si>
  <si>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</si>
  <si>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</si>
  <si>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</si>
  <si>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</si>
  <si>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</si>
  <si>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</si>
  <si>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</si>
  <si>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</si>
  <si>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</si>
  <si>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</si>
  <si>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</si>
  <si>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</si>
  <si>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</si>
  <si>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</si>
  <si>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</si>
  <si>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</si>
  <si>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</si>
  <si>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</si>
  <si>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</si>
  <si>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</si>
  <si>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</si>
  <si>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</si>
  <si>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</si>
  <si>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</si>
  <si>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</si>
  <si>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</si>
  <si>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</si>
  <si>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Q0491811</t>
  </si>
  <si>
    <t>33KV RAMA ROAD</t>
  </si>
  <si>
    <t>33KV SHAHZADA BAGH</t>
  </si>
  <si>
    <t>Q0487625</t>
  </si>
  <si>
    <t>Q0487626</t>
  </si>
  <si>
    <t>Y0357821</t>
  </si>
  <si>
    <t>ANAND VIHAR</t>
  </si>
  <si>
    <t>Q0430841</t>
  </si>
  <si>
    <t>THOMSON ROAD</t>
  </si>
  <si>
    <t>Q0430833</t>
  </si>
  <si>
    <t>SHIVAJI BRIDGE</t>
  </si>
  <si>
    <t>Q0430835</t>
  </si>
  <si>
    <t>RRI HAMILTON RD.</t>
  </si>
  <si>
    <t>Q0430822</t>
  </si>
  <si>
    <t>KODIYA PUL</t>
  </si>
  <si>
    <t>Q0430821</t>
  </si>
  <si>
    <t>FED FROM BRPL(RLY.)</t>
  </si>
  <si>
    <t>NIZAMUDDIN RLY STN</t>
  </si>
  <si>
    <t>Q0430831</t>
  </si>
  <si>
    <t>TUGLUKABAD RY STN</t>
  </si>
  <si>
    <t>TUGLUKABAD RLY STN</t>
  </si>
  <si>
    <t>33KV SAHJAHAN ROAD</t>
  </si>
  <si>
    <t>Y0357713</t>
  </si>
  <si>
    <t>Y0357712</t>
  </si>
  <si>
    <t>100MVA Tx.3 (33 KV)</t>
  </si>
  <si>
    <t>220 kV DMRC #1</t>
  </si>
  <si>
    <t>220 kV DMRC #2</t>
  </si>
  <si>
    <t>Y0357818</t>
  </si>
  <si>
    <t>Tx.5 (33 KV)-Ckt No.3</t>
  </si>
  <si>
    <t>STG</t>
  </si>
  <si>
    <t>BAY No 612</t>
  </si>
  <si>
    <t>33KV NARAINA DTC CKT-II</t>
  </si>
  <si>
    <t>Q0487631</t>
  </si>
  <si>
    <t>Q0263400</t>
  </si>
  <si>
    <t>Q0263402</t>
  </si>
  <si>
    <t>33KV R R HOSPITAL</t>
  </si>
  <si>
    <t>Q0819156</t>
  </si>
  <si>
    <t>33KV NARAINA DTC CKT-I</t>
  </si>
  <si>
    <t>Q0487627</t>
  </si>
  <si>
    <t>TEKHAND WASTE TO ENERGY PLANT</t>
  </si>
  <si>
    <t>Q0430839</t>
  </si>
  <si>
    <t>Check Meter Data</t>
  </si>
  <si>
    <t>check meter</t>
  </si>
  <si>
    <t>JULY-2024</t>
  </si>
  <si>
    <t>FINAL READING 31/07/2024</t>
  </si>
  <si>
    <t>INTIAL READING 01/07/2024</t>
  </si>
  <si>
    <t xml:space="preserve">                                      PERIOD 1st JULY-2024 TO 31st JULY-2024</t>
  </si>
  <si>
    <t>wef 11.07.2024</t>
  </si>
  <si>
    <t>wef 23.07.2024</t>
  </si>
  <si>
    <t>X1458057</t>
  </si>
  <si>
    <t>Check Meter wef 02.07.2024</t>
  </si>
  <si>
    <t>upto 15.07.2024</t>
  </si>
  <si>
    <t>upto 29.07.2024</t>
  </si>
  <si>
    <t>up to  08.07.2024_BD</t>
  </si>
  <si>
    <t>upto 18.07.2024</t>
  </si>
  <si>
    <t>Assesment</t>
  </si>
  <si>
    <t>Q0430824</t>
  </si>
  <si>
    <t>ANAND VIHAR-2</t>
  </si>
  <si>
    <t>ITPO</t>
  </si>
  <si>
    <t>CTR CHAGED 1000TO 750 19.07.2024</t>
  </si>
  <si>
    <t>upto 15.07.24</t>
  </si>
  <si>
    <t>up to 08.07.2024</t>
  </si>
  <si>
    <t>Up to 08.07.2024</t>
  </si>
  <si>
    <t>Reactive Energy distribution to DISCOMs in proportion to their Active Energy drawl(week No- 14 FY2024-25)  for EDWMP-GHAZIPUR :</t>
  </si>
  <si>
    <t xml:space="preserve">CHECK METER </t>
  </si>
  <si>
    <t>UP TO 15.07.2024_SD</t>
  </si>
  <si>
    <t>Note:-Above Data is provided by DTL Metering Department</t>
  </si>
</sst>
</file>

<file path=xl/styles.xml><?xml version="1.0" encoding="utf-8"?>
<styleSheet xmlns="http://schemas.openxmlformats.org/spreadsheetml/2006/main">
  <numFmts count="4">
    <numFmt numFmtId="192" formatCode="0.0000"/>
    <numFmt numFmtId="193" formatCode="0.000"/>
    <numFmt numFmtId="194" formatCode="0.0"/>
    <numFmt numFmtId="195" formatCode="0.00000"/>
  </numFmts>
  <fonts count="88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5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5" xfId="0" applyBorder="1"/>
    <xf numFmtId="0" fontId="10" fillId="0" borderId="1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92" fontId="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/>
    <xf numFmtId="0" fontId="11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8" fillId="0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2" fontId="10" fillId="0" borderId="8" xfId="0" applyNumberFormat="1" applyFont="1" applyFill="1" applyBorder="1" applyAlignment="1">
      <alignment horizontal="left" vertical="center"/>
    </xf>
    <xf numFmtId="1" fontId="10" fillId="0" borderId="8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2" fontId="10" fillId="0" borderId="8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93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/>
    <xf numFmtId="2" fontId="10" fillId="0" borderId="8" xfId="0" applyNumberFormat="1" applyFont="1" applyFill="1" applyBorder="1" applyAlignment="1">
      <alignment horizontal="center"/>
    </xf>
    <xf numFmtId="0" fontId="10" fillId="0" borderId="2" xfId="0" applyFont="1" applyFill="1" applyBorder="1"/>
    <xf numFmtId="0" fontId="19" fillId="0" borderId="0" xfId="0" applyFont="1" applyFill="1"/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/>
    <xf numFmtId="0" fontId="10" fillId="0" borderId="1" xfId="0" applyFont="1" applyFill="1" applyBorder="1"/>
    <xf numFmtId="192" fontId="10" fillId="0" borderId="1" xfId="0" applyNumberFormat="1" applyFont="1" applyFill="1" applyBorder="1"/>
    <xf numFmtId="192" fontId="10" fillId="0" borderId="4" xfId="0" applyNumberFormat="1" applyFont="1" applyFill="1" applyBorder="1"/>
    <xf numFmtId="0" fontId="11" fillId="0" borderId="8" xfId="0" applyFont="1" applyFill="1" applyBorder="1"/>
    <xf numFmtId="0" fontId="11" fillId="0" borderId="7" xfId="0" applyFont="1" applyFill="1" applyBorder="1"/>
    <xf numFmtId="1" fontId="19" fillId="0" borderId="4" xfId="0" applyNumberFormat="1" applyFont="1" applyFill="1" applyBorder="1" applyAlignment="1">
      <alignment horizontal="center"/>
    </xf>
    <xf numFmtId="1" fontId="19" fillId="0" borderId="4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3" fillId="0" borderId="2" xfId="0" applyFont="1" applyFill="1" applyBorder="1"/>
    <xf numFmtId="2" fontId="24" fillId="0" borderId="0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0" xfId="0" applyFont="1" applyBorder="1"/>
    <xf numFmtId="192" fontId="23" fillId="0" borderId="0" xfId="0" applyNumberFormat="1" applyFont="1" applyFill="1" applyAlignment="1">
      <alignment horizontal="center"/>
    </xf>
    <xf numFmtId="192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92" fontId="3" fillId="0" borderId="0" xfId="0" applyNumberFormat="1" applyFont="1"/>
    <xf numFmtId="0" fontId="0" fillId="0" borderId="0" xfId="0" applyAlignment="1">
      <alignment horizontal="right"/>
    </xf>
    <xf numFmtId="192" fontId="0" fillId="0" borderId="0" xfId="0" applyNumberFormat="1"/>
    <xf numFmtId="192" fontId="20" fillId="0" borderId="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left"/>
    </xf>
    <xf numFmtId="193" fontId="9" fillId="0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192" fontId="8" fillId="0" borderId="11" xfId="0" applyNumberFormat="1" applyFont="1" applyFill="1" applyBorder="1" applyAlignment="1">
      <alignment horizontal="center"/>
    </xf>
    <xf numFmtId="0" fontId="26" fillId="0" borderId="12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/>
    <xf numFmtId="0" fontId="1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2" fontId="19" fillId="0" borderId="9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9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vertical="center"/>
    </xf>
    <xf numFmtId="2" fontId="19" fillId="0" borderId="8" xfId="0" applyNumberFormat="1" applyFont="1" applyFill="1" applyBorder="1" applyAlignment="1">
      <alignment horizontal="left" vertical="center"/>
    </xf>
    <xf numFmtId="1" fontId="19" fillId="0" borderId="8" xfId="0" applyNumberFormat="1" applyFont="1" applyFill="1" applyBorder="1" applyAlignment="1">
      <alignment horizontal="center" vertical="center"/>
    </xf>
    <xf numFmtId="2" fontId="19" fillId="0" borderId="8" xfId="0" applyNumberFormat="1" applyFont="1" applyFill="1" applyBorder="1" applyAlignment="1">
      <alignment horizontal="center" vertical="center"/>
    </xf>
    <xf numFmtId="2" fontId="19" fillId="0" borderId="14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22" fillId="0" borderId="0" xfId="0" applyFont="1"/>
    <xf numFmtId="0" fontId="30" fillId="0" borderId="0" xfId="0" applyFont="1" applyFill="1"/>
    <xf numFmtId="0" fontId="22" fillId="0" borderId="0" xfId="0" applyFont="1" applyBorder="1"/>
    <xf numFmtId="0" fontId="27" fillId="0" borderId="0" xfId="0" applyFont="1" applyFill="1"/>
    <xf numFmtId="0" fontId="8" fillId="0" borderId="15" xfId="0" applyFont="1" applyFill="1" applyBorder="1" applyAlignment="1">
      <alignment horizontal="center"/>
    </xf>
    <xf numFmtId="0" fontId="20" fillId="0" borderId="6" xfId="0" applyFont="1" applyFill="1" applyBorder="1"/>
    <xf numFmtId="0" fontId="9" fillId="0" borderId="11" xfId="0" applyFont="1" applyFill="1" applyBorder="1" applyAlignment="1">
      <alignment horizontal="center"/>
    </xf>
    <xf numFmtId="192" fontId="9" fillId="0" borderId="11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6" fillId="0" borderId="0" xfId="0" applyFont="1"/>
    <xf numFmtId="0" fontId="0" fillId="0" borderId="16" xfId="0" applyBorder="1"/>
    <xf numFmtId="0" fontId="0" fillId="0" borderId="17" xfId="0" applyBorder="1"/>
    <xf numFmtId="0" fontId="33" fillId="0" borderId="18" xfId="0" applyFont="1" applyBorder="1"/>
    <xf numFmtId="0" fontId="34" fillId="0" borderId="18" xfId="0" applyFont="1" applyBorder="1"/>
    <xf numFmtId="0" fontId="35" fillId="0" borderId="18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0" fontId="0" fillId="0" borderId="18" xfId="0" applyBorder="1"/>
    <xf numFmtId="192" fontId="37" fillId="0" borderId="0" xfId="0" applyNumberFormat="1" applyFont="1" applyBorder="1" applyAlignment="1">
      <alignment horizontal="center"/>
    </xf>
    <xf numFmtId="0" fontId="38" fillId="0" borderId="0" xfId="0" applyFont="1" applyBorder="1"/>
    <xf numFmtId="192" fontId="36" fillId="0" borderId="0" xfId="0" applyNumberFormat="1" applyFont="1" applyBorder="1"/>
    <xf numFmtId="192" fontId="36" fillId="0" borderId="0" xfId="0" applyNumberFormat="1" applyFont="1" applyBorder="1" applyAlignment="1">
      <alignment horizontal="center"/>
    </xf>
    <xf numFmtId="0" fontId="20" fillId="0" borderId="0" xfId="0" applyFont="1" applyBorder="1"/>
    <xf numFmtId="192" fontId="35" fillId="0" borderId="0" xfId="0" applyNumberFormat="1" applyFont="1" applyBorder="1"/>
    <xf numFmtId="0" fontId="26" fillId="0" borderId="0" xfId="0" applyFont="1" applyBorder="1"/>
    <xf numFmtId="0" fontId="32" fillId="0" borderId="0" xfId="0" applyFont="1" applyBorder="1"/>
    <xf numFmtId="0" fontId="19" fillId="0" borderId="5" xfId="0" applyFont="1" applyFill="1" applyBorder="1" applyAlignment="1">
      <alignment horizontal="left"/>
    </xf>
    <xf numFmtId="0" fontId="27" fillId="0" borderId="12" xfId="0" applyFont="1" applyFill="1" applyBorder="1" applyAlignment="1">
      <alignment vertical="center"/>
    </xf>
    <xf numFmtId="0" fontId="27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0" fontId="5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19" xfId="0" applyFont="1" applyBorder="1"/>
    <xf numFmtId="0" fontId="0" fillId="0" borderId="19" xfId="0" applyBorder="1"/>
    <xf numFmtId="0" fontId="33" fillId="0" borderId="0" xfId="0" applyFont="1" applyBorder="1" applyAlignment="1">
      <alignment vertical="top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8" xfId="0" applyNumberFormat="1" applyFont="1" applyFill="1" applyBorder="1" applyAlignment="1">
      <alignment horizontal="center"/>
    </xf>
    <xf numFmtId="0" fontId="19" fillId="0" borderId="8" xfId="0" applyFon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53" fillId="0" borderId="4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2" fontId="22" fillId="0" borderId="0" xfId="0" applyNumberFormat="1" applyFont="1" applyFill="1"/>
    <xf numFmtId="2" fontId="22" fillId="0" borderId="0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 applyBorder="1"/>
    <xf numFmtId="0" fontId="26" fillId="0" borderId="1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2" fillId="0" borderId="1" xfId="0" applyFont="1" applyFill="1" applyBorder="1" applyAlignment="1">
      <alignment horizontal="center"/>
    </xf>
    <xf numFmtId="0" fontId="20" fillId="0" borderId="2" xfId="0" applyFont="1" applyFill="1" applyBorder="1"/>
    <xf numFmtId="0" fontId="22" fillId="0" borderId="2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53" fillId="0" borderId="1" xfId="0" applyFont="1" applyFill="1" applyBorder="1" applyAlignment="1">
      <alignment horizontal="center"/>
    </xf>
    <xf numFmtId="0" fontId="27" fillId="0" borderId="2" xfId="0" applyFont="1" applyFill="1" applyBorder="1"/>
    <xf numFmtId="0" fontId="53" fillId="0" borderId="2" xfId="0" applyFont="1" applyFill="1" applyBorder="1" applyAlignment="1">
      <alignment horizontal="center"/>
    </xf>
    <xf numFmtId="0" fontId="53" fillId="0" borderId="3" xfId="0" applyFont="1" applyFill="1" applyBorder="1"/>
    <xf numFmtId="0" fontId="27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9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9" xfId="0" applyFont="1" applyFill="1" applyBorder="1"/>
    <xf numFmtId="0" fontId="53" fillId="0" borderId="7" xfId="0" applyFont="1" applyFill="1" applyBorder="1" applyAlignment="1">
      <alignment horizontal="center"/>
    </xf>
    <xf numFmtId="0" fontId="27" fillId="0" borderId="8" xfId="0" applyFont="1" applyFill="1" applyBorder="1"/>
    <xf numFmtId="192" fontId="27" fillId="0" borderId="14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0" fillId="0" borderId="7" xfId="0" applyFont="1" applyFill="1" applyBorder="1" applyAlignment="1">
      <alignment horizontal="center"/>
    </xf>
    <xf numFmtId="192" fontId="10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/>
    <xf numFmtId="2" fontId="22" fillId="0" borderId="8" xfId="0" applyNumberFormat="1" applyFont="1" applyFill="1" applyBorder="1"/>
    <xf numFmtId="1" fontId="22" fillId="0" borderId="8" xfId="0" applyNumberFormat="1" applyFont="1" applyFill="1" applyBorder="1" applyAlignment="1">
      <alignment horizontal="center"/>
    </xf>
    <xf numFmtId="0" fontId="20" fillId="0" borderId="0" xfId="0" applyFont="1" applyFill="1"/>
    <xf numFmtId="2" fontId="58" fillId="0" borderId="9" xfId="0" applyNumberFormat="1" applyFont="1" applyFill="1" applyBorder="1" applyAlignment="1">
      <alignment horizontal="center"/>
    </xf>
    <xf numFmtId="2" fontId="58" fillId="0" borderId="2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2" fontId="58" fillId="0" borderId="3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8" fillId="0" borderId="4" xfId="0" applyFont="1" applyFill="1" applyBorder="1" applyAlignment="1">
      <alignment horizontal="center"/>
    </xf>
    <xf numFmtId="1" fontId="58" fillId="0" borderId="2" xfId="0" applyNumberFormat="1" applyFont="1" applyFill="1" applyBorder="1" applyAlignment="1">
      <alignment horizontal="center"/>
    </xf>
    <xf numFmtId="0" fontId="58" fillId="0" borderId="8" xfId="0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3" xfId="0" applyFont="1" applyFill="1" applyBorder="1" applyAlignment="1">
      <alignment horizontal="center"/>
    </xf>
    <xf numFmtId="2" fontId="26" fillId="0" borderId="3" xfId="0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vertical="center"/>
    </xf>
    <xf numFmtId="0" fontId="27" fillId="0" borderId="5" xfId="0" applyFont="1" applyFill="1" applyBorder="1"/>
    <xf numFmtId="1" fontId="58" fillId="0" borderId="0" xfId="0" applyNumberFormat="1" applyFont="1" applyFill="1" applyBorder="1" applyAlignment="1">
      <alignment horizontal="center"/>
    </xf>
    <xf numFmtId="0" fontId="60" fillId="0" borderId="1" xfId="0" applyFont="1" applyFill="1" applyBorder="1" applyAlignment="1">
      <alignment horizontal="center"/>
    </xf>
    <xf numFmtId="2" fontId="59" fillId="0" borderId="2" xfId="0" applyNumberFormat="1" applyFont="1" applyFill="1" applyBorder="1" applyAlignment="1">
      <alignment horizontal="left"/>
    </xf>
    <xf numFmtId="0" fontId="32" fillId="0" borderId="4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58" fillId="0" borderId="1" xfId="0" applyFont="1" applyFill="1" applyBorder="1" applyAlignment="1">
      <alignment horizontal="center"/>
    </xf>
    <xf numFmtId="0" fontId="59" fillId="0" borderId="2" xfId="0" applyFont="1" applyFill="1" applyBorder="1"/>
    <xf numFmtId="2" fontId="58" fillId="0" borderId="0" xfId="0" applyNumberFormat="1" applyFont="1" applyFill="1" applyBorder="1"/>
    <xf numFmtId="2" fontId="59" fillId="0" borderId="0" xfId="0" applyNumberFormat="1" applyFont="1" applyFill="1" applyBorder="1"/>
    <xf numFmtId="0" fontId="59" fillId="0" borderId="0" xfId="0" applyFont="1" applyFill="1" applyBorder="1"/>
    <xf numFmtId="0" fontId="15" fillId="0" borderId="1" xfId="0" applyFont="1" applyFill="1" applyBorder="1" applyAlignment="1">
      <alignment horizontal="center"/>
    </xf>
    <xf numFmtId="0" fontId="14" fillId="0" borderId="2" xfId="0" applyFont="1" applyFill="1" applyBorder="1"/>
    <xf numFmtId="0" fontId="15" fillId="0" borderId="4" xfId="0" applyFont="1" applyFill="1" applyBorder="1" applyAlignment="1">
      <alignment horizontal="center"/>
    </xf>
    <xf numFmtId="2" fontId="15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15" fillId="0" borderId="8" xfId="0" applyNumberFormat="1" applyFont="1" applyFill="1" applyBorder="1" applyAlignment="1">
      <alignment horizontal="center"/>
    </xf>
    <xf numFmtId="0" fontId="61" fillId="0" borderId="4" xfId="0" applyFont="1" applyFill="1" applyBorder="1" applyAlignment="1">
      <alignment horizontal="center"/>
    </xf>
    <xf numFmtId="2" fontId="14" fillId="0" borderId="2" xfId="0" applyNumberFormat="1" applyFont="1" applyFill="1" applyBorder="1"/>
    <xf numFmtId="0" fontId="14" fillId="0" borderId="0" xfId="0" applyFont="1" applyFill="1" applyBorder="1" applyAlignment="1">
      <alignment horizontal="left"/>
    </xf>
    <xf numFmtId="1" fontId="15" fillId="0" borderId="9" xfId="0" applyNumberFormat="1" applyFont="1" applyFill="1" applyBorder="1" applyAlignment="1">
      <alignment horizontal="center"/>
    </xf>
    <xf numFmtId="49" fontId="0" fillId="0" borderId="0" xfId="0" applyNumberFormat="1" applyBorder="1"/>
    <xf numFmtId="0" fontId="32" fillId="0" borderId="0" xfId="0" applyFont="1"/>
    <xf numFmtId="0" fontId="17" fillId="0" borderId="23" xfId="0" applyFont="1" applyBorder="1"/>
    <xf numFmtId="0" fontId="26" fillId="0" borderId="21" xfId="0" applyFont="1" applyBorder="1"/>
    <xf numFmtId="49" fontId="33" fillId="0" borderId="0" xfId="0" applyNumberFormat="1" applyFont="1" applyBorder="1"/>
    <xf numFmtId="192" fontId="33" fillId="0" borderId="0" xfId="0" applyNumberFormat="1" applyFont="1" applyBorder="1"/>
    <xf numFmtId="192" fontId="27" fillId="0" borderId="0" xfId="0" applyNumberFormat="1" applyFont="1" applyBorder="1"/>
    <xf numFmtId="0" fontId="62" fillId="0" borderId="0" xfId="0" applyFont="1" applyBorder="1"/>
    <xf numFmtId="0" fontId="63" fillId="0" borderId="18" xfId="0" applyFont="1" applyBorder="1" applyAlignment="1">
      <alignment horizontal="center"/>
    </xf>
    <xf numFmtId="0" fontId="63" fillId="0" borderId="0" xfId="0" applyFont="1" applyBorder="1"/>
    <xf numFmtId="0" fontId="64" fillId="0" borderId="0" xfId="0" applyFont="1" applyBorder="1"/>
    <xf numFmtId="0" fontId="4" fillId="0" borderId="0" xfId="0" applyFont="1" applyBorder="1"/>
    <xf numFmtId="0" fontId="65" fillId="0" borderId="0" xfId="0" applyFont="1" applyBorder="1"/>
    <xf numFmtId="49" fontId="28" fillId="0" borderId="0" xfId="0" applyNumberFormat="1" applyFont="1" applyBorder="1"/>
    <xf numFmtId="0" fontId="66" fillId="0" borderId="0" xfId="0" applyFont="1" applyBorder="1"/>
    <xf numFmtId="0" fontId="30" fillId="0" borderId="0" xfId="0" applyFont="1" applyFill="1" applyAlignment="1">
      <alignment horizontal="left"/>
    </xf>
    <xf numFmtId="0" fontId="67" fillId="0" borderId="0" xfId="0" applyFont="1" applyFill="1"/>
    <xf numFmtId="0" fontId="20" fillId="0" borderId="8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17" fillId="0" borderId="8" xfId="0" applyNumberFormat="1" applyFont="1" applyFill="1" applyBorder="1" applyAlignment="1">
      <alignment vertical="top"/>
    </xf>
    <xf numFmtId="0" fontId="68" fillId="0" borderId="0" xfId="0" applyFont="1" applyBorder="1" applyAlignment="1">
      <alignment horizontal="center" vertical="center"/>
    </xf>
    <xf numFmtId="2" fontId="17" fillId="0" borderId="2" xfId="0" applyNumberFormat="1" applyFont="1" applyFill="1" applyBorder="1" applyAlignment="1">
      <alignment vertical="top"/>
    </xf>
    <xf numFmtId="1" fontId="19" fillId="0" borderId="1" xfId="0" applyNumberFormat="1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/>
    </xf>
    <xf numFmtId="0" fontId="22" fillId="0" borderId="12" xfId="0" applyFont="1" applyFill="1" applyBorder="1" applyAlignment="1">
      <alignment horizontal="left"/>
    </xf>
    <xf numFmtId="0" fontId="72" fillId="0" borderId="10" xfId="0" applyFont="1" applyFill="1" applyBorder="1"/>
    <xf numFmtId="0" fontId="72" fillId="0" borderId="13" xfId="0" applyFont="1" applyFill="1" applyBorder="1"/>
    <xf numFmtId="192" fontId="73" fillId="0" borderId="5" xfId="0" applyNumberFormat="1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1" fontId="58" fillId="0" borderId="9" xfId="0" applyNumberFormat="1" applyFont="1" applyFill="1" applyBorder="1" applyAlignment="1">
      <alignment horizontal="center"/>
    </xf>
    <xf numFmtId="1" fontId="53" fillId="0" borderId="0" xfId="0" applyNumberFormat="1" applyFont="1" applyFill="1" applyAlignment="1">
      <alignment horizontal="center"/>
    </xf>
    <xf numFmtId="0" fontId="67" fillId="0" borderId="1" xfId="0" applyFont="1" applyFill="1" applyBorder="1" applyAlignment="1">
      <alignment horizontal="left" vertical="center"/>
    </xf>
    <xf numFmtId="192" fontId="27" fillId="0" borderId="8" xfId="0" applyNumberFormat="1" applyFont="1" applyFill="1" applyBorder="1" applyAlignment="1">
      <alignment horizontal="center" vertical="center"/>
    </xf>
    <xf numFmtId="192" fontId="27" fillId="0" borderId="5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92" fontId="20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Alignment="1">
      <alignment horizontal="left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192" fontId="20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76" fillId="0" borderId="0" xfId="0" applyFont="1"/>
    <xf numFmtId="0" fontId="14" fillId="0" borderId="0" xfId="0" applyFont="1" applyAlignment="1">
      <alignment horizontal="left"/>
    </xf>
    <xf numFmtId="2" fontId="77" fillId="0" borderId="0" xfId="0" applyNumberFormat="1" applyFont="1" applyFill="1" applyBorder="1"/>
    <xf numFmtId="2" fontId="78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vertical="top"/>
    </xf>
    <xf numFmtId="2" fontId="19" fillId="0" borderId="8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15" xfId="0" applyFont="1" applyFill="1" applyBorder="1" applyAlignment="1">
      <alignment wrapText="1"/>
    </xf>
    <xf numFmtId="0" fontId="32" fillId="0" borderId="7" xfId="0" applyFont="1" applyFill="1" applyBorder="1" applyAlignment="1">
      <alignment horizontal="center"/>
    </xf>
    <xf numFmtId="0" fontId="32" fillId="0" borderId="8" xfId="0" applyFont="1" applyFill="1" applyBorder="1" applyAlignment="1">
      <alignment horizontal="center"/>
    </xf>
    <xf numFmtId="0" fontId="0" fillId="0" borderId="15" xfId="0" applyFill="1" applyBorder="1"/>
    <xf numFmtId="0" fontId="74" fillId="0" borderId="15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15" xfId="0" applyFont="1" applyFill="1" applyBorder="1" applyAlignment="1">
      <alignment wrapText="1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Alignment="1">
      <alignment horizontal="center" wrapText="1"/>
    </xf>
    <xf numFmtId="0" fontId="19" fillId="0" borderId="15" xfId="0" applyFont="1" applyFill="1" applyBorder="1"/>
    <xf numFmtId="0" fontId="22" fillId="0" borderId="15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15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/>
    </xf>
    <xf numFmtId="0" fontId="15" fillId="0" borderId="15" xfId="0" applyFont="1" applyFill="1" applyBorder="1"/>
    <xf numFmtId="0" fontId="58" fillId="0" borderId="4" xfId="0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vertical="center"/>
    </xf>
    <xf numFmtId="1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" fillId="0" borderId="15" xfId="0" applyFont="1" applyFill="1" applyBorder="1"/>
    <xf numFmtId="0" fontId="0" fillId="0" borderId="15" xfId="0" applyFill="1" applyBorder="1" applyAlignment="1">
      <alignment wrapText="1"/>
    </xf>
    <xf numFmtId="0" fontId="18" fillId="0" borderId="15" xfId="0" applyFont="1" applyFill="1" applyBorder="1"/>
    <xf numFmtId="0" fontId="10" fillId="0" borderId="15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8" xfId="0" applyFill="1" applyBorder="1"/>
    <xf numFmtId="0" fontId="26" fillId="0" borderId="0" xfId="0" applyFont="1" applyFill="1" applyBorder="1" applyAlignment="1">
      <alignment horizontal="left"/>
    </xf>
    <xf numFmtId="0" fontId="10" fillId="0" borderId="8" xfId="0" applyFont="1" applyFill="1" applyBorder="1"/>
    <xf numFmtId="2" fontId="15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3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right" vertical="top"/>
    </xf>
    <xf numFmtId="0" fontId="19" fillId="0" borderId="0" xfId="0" applyFont="1" applyFill="1" applyAlignment="1">
      <alignment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27" xfId="0" applyFont="1" applyFill="1" applyBorder="1"/>
    <xf numFmtId="0" fontId="19" fillId="0" borderId="4" xfId="0" applyFont="1" applyFill="1" applyBorder="1" applyAlignment="1">
      <alignment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center"/>
    </xf>
    <xf numFmtId="2" fontId="79" fillId="0" borderId="0" xfId="0" applyNumberFormat="1" applyFont="1" applyFill="1" applyBorder="1" applyAlignment="1">
      <alignment horizontal="center"/>
    </xf>
    <xf numFmtId="0" fontId="79" fillId="0" borderId="9" xfId="0" applyFont="1" applyFill="1" applyBorder="1" applyAlignment="1">
      <alignment horizontal="center"/>
    </xf>
    <xf numFmtId="0" fontId="79" fillId="0" borderId="0" xfId="0" applyFont="1" applyFill="1"/>
    <xf numFmtId="2" fontId="28" fillId="0" borderId="0" xfId="0" applyNumberFormat="1" applyFont="1" applyFill="1" applyBorder="1"/>
    <xf numFmtId="1" fontId="28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top"/>
    </xf>
    <xf numFmtId="0" fontId="32" fillId="0" borderId="2" xfId="0" applyFont="1" applyFill="1" applyBorder="1" applyAlignment="1">
      <alignment horizontal="center"/>
    </xf>
    <xf numFmtId="0" fontId="0" fillId="0" borderId="27" xfId="0" applyFill="1" applyBorder="1"/>
    <xf numFmtId="0" fontId="0" fillId="0" borderId="0" xfId="0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8" fillId="0" borderId="4" xfId="0" applyFont="1" applyFill="1" applyBorder="1"/>
    <xf numFmtId="0" fontId="17" fillId="0" borderId="0" xfId="0" applyFont="1" applyFill="1" applyBorder="1"/>
    <xf numFmtId="1" fontId="58" fillId="0" borderId="0" xfId="0" applyNumberFormat="1" applyFont="1" applyFill="1" applyBorder="1"/>
    <xf numFmtId="0" fontId="32" fillId="0" borderId="0" xfId="0" applyFont="1" applyFill="1" applyBorder="1"/>
    <xf numFmtId="0" fontId="0" fillId="0" borderId="29" xfId="0" applyFill="1" applyBorder="1"/>
    <xf numFmtId="0" fontId="0" fillId="0" borderId="11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5" xfId="0" applyFill="1" applyBorder="1"/>
    <xf numFmtId="0" fontId="0" fillId="0" borderId="32" xfId="0" applyFill="1" applyBorder="1"/>
    <xf numFmtId="0" fontId="39" fillId="0" borderId="10" xfId="0" applyFont="1" applyFill="1" applyBorder="1"/>
    <xf numFmtId="0" fontId="40" fillId="0" borderId="11" xfId="0" applyFont="1" applyFill="1" applyBorder="1"/>
    <xf numFmtId="0" fontId="45" fillId="0" borderId="12" xfId="0" applyFont="1" applyFill="1" applyBorder="1"/>
    <xf numFmtId="0" fontId="41" fillId="0" borderId="0" xfId="0" applyFont="1" applyFill="1" applyBorder="1"/>
    <xf numFmtId="0" fontId="41" fillId="0" borderId="12" xfId="0" applyFont="1" applyFill="1" applyBorder="1"/>
    <xf numFmtId="0" fontId="42" fillId="0" borderId="12" xfId="0" applyFont="1" applyFill="1" applyBorder="1"/>
    <xf numFmtId="0" fontId="42" fillId="0" borderId="0" xfId="0" applyFont="1" applyFill="1" applyBorder="1"/>
    <xf numFmtId="0" fontId="19" fillId="0" borderId="12" xfId="0" applyFont="1" applyFill="1" applyBorder="1"/>
    <xf numFmtId="0" fontId="46" fillId="0" borderId="12" xfId="0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192" fontId="43" fillId="0" borderId="0" xfId="0" applyNumberFormat="1" applyFont="1" applyFill="1" applyBorder="1" applyAlignment="1">
      <alignment horizontal="center"/>
    </xf>
    <xf numFmtId="192" fontId="32" fillId="0" borderId="0" xfId="0" applyNumberFormat="1" applyFont="1" applyFill="1" applyBorder="1"/>
    <xf numFmtId="0" fontId="40" fillId="0" borderId="31" xfId="0" applyFont="1" applyFill="1" applyBorder="1"/>
    <xf numFmtId="0" fontId="47" fillId="0" borderId="12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1" fillId="0" borderId="31" xfId="0" applyFont="1" applyFill="1" applyBorder="1"/>
    <xf numFmtId="0" fontId="17" fillId="0" borderId="12" xfId="0" applyFont="1" applyFill="1" applyBorder="1"/>
    <xf numFmtId="192" fontId="11" fillId="0" borderId="0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43" fillId="0" borderId="5" xfId="0" applyFont="1" applyFill="1" applyBorder="1"/>
    <xf numFmtId="0" fontId="46" fillId="0" borderId="5" xfId="0" applyFont="1" applyFill="1" applyBorder="1"/>
    <xf numFmtId="192" fontId="54" fillId="0" borderId="5" xfId="0" applyNumberFormat="1" applyFont="1" applyFill="1" applyBorder="1" applyAlignment="1">
      <alignment horizontal="center" shrinkToFit="1"/>
    </xf>
    <xf numFmtId="0" fontId="19" fillId="0" borderId="5" xfId="0" applyFont="1" applyFill="1" applyBorder="1"/>
    <xf numFmtId="0" fontId="43" fillId="0" borderId="32" xfId="0" applyFont="1" applyFill="1" applyBorder="1" applyAlignment="1">
      <alignment horizontal="left"/>
    </xf>
    <xf numFmtId="0" fontId="26" fillId="0" borderId="0" xfId="0" applyFont="1" applyFill="1"/>
    <xf numFmtId="49" fontId="28" fillId="0" borderId="0" xfId="0" applyNumberFormat="1" applyFont="1" applyFill="1"/>
    <xf numFmtId="49" fontId="28" fillId="0" borderId="8" xfId="0" applyNumberFormat="1" applyFont="1" applyFill="1" applyBorder="1"/>
    <xf numFmtId="0" fontId="58" fillId="0" borderId="0" xfId="0" applyFont="1" applyFill="1"/>
    <xf numFmtId="0" fontId="59" fillId="0" borderId="25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4" fillId="0" borderId="5" xfId="0" applyFont="1" applyFill="1" applyBorder="1"/>
    <xf numFmtId="0" fontId="70" fillId="0" borderId="12" xfId="0" applyFont="1" applyFill="1" applyBorder="1"/>
    <xf numFmtId="0" fontId="69" fillId="0" borderId="12" xfId="0" applyFont="1" applyFill="1" applyBorder="1"/>
    <xf numFmtId="192" fontId="4" fillId="0" borderId="0" xfId="0" applyNumberFormat="1" applyFont="1" applyFill="1" applyBorder="1"/>
    <xf numFmtId="0" fontId="71" fillId="0" borderId="0" xfId="0" applyFont="1" applyFill="1" applyBorder="1"/>
    <xf numFmtId="0" fontId="4" fillId="0" borderId="0" xfId="0" applyFont="1" applyFill="1" applyBorder="1"/>
    <xf numFmtId="0" fontId="71" fillId="0" borderId="31" xfId="0" applyFont="1" applyFill="1" applyBorder="1"/>
    <xf numFmtId="0" fontId="47" fillId="0" borderId="0" xfId="0" applyFont="1" applyFill="1" applyBorder="1"/>
    <xf numFmtId="0" fontId="47" fillId="0" borderId="31" xfId="0" applyFont="1" applyFill="1" applyBorder="1"/>
    <xf numFmtId="0" fontId="20" fillId="0" borderId="12" xfId="0" applyFont="1" applyFill="1" applyBorder="1"/>
    <xf numFmtId="0" fontId="26" fillId="0" borderId="31" xfId="0" applyFont="1" applyFill="1" applyBorder="1"/>
    <xf numFmtId="0" fontId="0" fillId="0" borderId="2" xfId="0" applyFill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9" fillId="0" borderId="15" xfId="0" applyFont="1" applyFill="1" applyBorder="1" applyAlignment="1">
      <alignment vertical="center" wrapText="1"/>
    </xf>
    <xf numFmtId="193" fontId="53" fillId="0" borderId="0" xfId="0" applyNumberFormat="1" applyFont="1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92" fontId="3" fillId="0" borderId="11" xfId="0" applyNumberFormat="1" applyFont="1" applyFill="1" applyBorder="1"/>
    <xf numFmtId="0" fontId="48" fillId="0" borderId="0" xfId="0" applyFont="1" applyFill="1" applyBorder="1"/>
    <xf numFmtId="193" fontId="27" fillId="0" borderId="0" xfId="0" applyNumberFormat="1" applyFont="1" applyFill="1" applyBorder="1" applyAlignment="1">
      <alignment vertical="center"/>
    </xf>
    <xf numFmtId="193" fontId="53" fillId="0" borderId="0" xfId="0" applyNumberFormat="1" applyFont="1" applyFill="1" applyBorder="1" applyAlignment="1">
      <alignment vertical="center"/>
    </xf>
    <xf numFmtId="192" fontId="48" fillId="0" borderId="0" xfId="0" applyNumberFormat="1" applyFont="1" applyFill="1" applyBorder="1" applyAlignment="1">
      <alignment horizontal="center"/>
    </xf>
    <xf numFmtId="0" fontId="49" fillId="0" borderId="0" xfId="0" applyFont="1" applyFill="1" applyBorder="1"/>
    <xf numFmtId="192" fontId="49" fillId="0" borderId="0" xfId="0" applyNumberFormat="1" applyFont="1" applyFill="1" applyBorder="1" applyAlignment="1">
      <alignment horizontal="center"/>
    </xf>
    <xf numFmtId="192" fontId="3" fillId="0" borderId="0" xfId="0" applyNumberFormat="1" applyFont="1" applyFill="1" applyBorder="1"/>
    <xf numFmtId="192" fontId="27" fillId="0" borderId="0" xfId="0" applyNumberFormat="1" applyFont="1" applyFill="1" applyBorder="1"/>
    <xf numFmtId="49" fontId="55" fillId="0" borderId="0" xfId="0" applyNumberFormat="1" applyFont="1" applyFill="1"/>
    <xf numFmtId="0" fontId="0" fillId="0" borderId="1" xfId="0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/>
    </xf>
    <xf numFmtId="2" fontId="27" fillId="0" borderId="4" xfId="0" applyNumberFormat="1" applyFont="1" applyFill="1" applyBorder="1"/>
    <xf numFmtId="0" fontId="27" fillId="0" borderId="4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2" fontId="53" fillId="0" borderId="0" xfId="0" applyNumberFormat="1" applyFont="1" applyFill="1"/>
    <xf numFmtId="0" fontId="53" fillId="0" borderId="0" xfId="0" applyFont="1" applyFill="1"/>
    <xf numFmtId="0" fontId="0" fillId="0" borderId="7" xfId="0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 vertical="center"/>
    </xf>
    <xf numFmtId="0" fontId="42" fillId="0" borderId="21" xfId="0" applyFont="1" applyFill="1" applyBorder="1"/>
    <xf numFmtId="0" fontId="75" fillId="0" borderId="12" xfId="0" applyFont="1" applyFill="1" applyBorder="1" applyAlignment="1">
      <alignment horizontal="left"/>
    </xf>
    <xf numFmtId="0" fontId="48" fillId="0" borderId="21" xfId="0" applyFont="1" applyFill="1" applyBorder="1"/>
    <xf numFmtId="0" fontId="30" fillId="0" borderId="12" xfId="0" applyFont="1" applyFill="1" applyBorder="1"/>
    <xf numFmtId="0" fontId="45" fillId="0" borderId="0" xfId="0" applyFont="1" applyFill="1" applyBorder="1"/>
    <xf numFmtId="0" fontId="39" fillId="0" borderId="0" xfId="0" applyFont="1" applyFill="1" applyBorder="1"/>
    <xf numFmtId="0" fontId="1" fillId="0" borderId="0" xfId="0" applyNumberFormat="1" applyFont="1" applyFill="1"/>
    <xf numFmtId="0" fontId="0" fillId="0" borderId="9" xfId="0" applyFill="1" applyBorder="1"/>
    <xf numFmtId="0" fontId="22" fillId="0" borderId="8" xfId="0" applyFont="1" applyFill="1" applyBorder="1" applyAlignment="1">
      <alignment horizontal="center"/>
    </xf>
    <xf numFmtId="192" fontId="0" fillId="0" borderId="0" xfId="0" applyNumberFormat="1" applyFill="1"/>
    <xf numFmtId="192" fontId="56" fillId="0" borderId="0" xfId="0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92" fontId="27" fillId="0" borderId="0" xfId="0" applyNumberFormat="1" applyFont="1" applyFill="1" applyAlignment="1">
      <alignment horizontal="center"/>
    </xf>
    <xf numFmtId="0" fontId="0" fillId="0" borderId="4" xfId="0" applyFill="1" applyBorder="1"/>
    <xf numFmtId="2" fontId="20" fillId="0" borderId="0" xfId="0" applyNumberFormat="1" applyFont="1" applyFill="1" applyBorder="1" applyAlignment="1">
      <alignment horizontal="left"/>
    </xf>
    <xf numFmtId="0" fontId="25" fillId="0" borderId="15" xfId="0" applyFont="1" applyFill="1" applyBorder="1" applyAlignment="1">
      <alignment wrapText="1"/>
    </xf>
    <xf numFmtId="194" fontId="53" fillId="0" borderId="9" xfId="0" applyNumberFormat="1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 wrapText="1"/>
    </xf>
    <xf numFmtId="194" fontId="15" fillId="0" borderId="9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2" fillId="0" borderId="15" xfId="0" applyFont="1" applyFill="1" applyBorder="1" applyAlignment="1">
      <alignment horizontal="center"/>
    </xf>
    <xf numFmtId="2" fontId="26" fillId="0" borderId="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8" fillId="0" borderId="0" xfId="0" applyFont="1" applyFill="1" applyBorder="1"/>
    <xf numFmtId="0" fontId="81" fillId="0" borderId="0" xfId="0" applyFont="1" applyFill="1" applyBorder="1" applyAlignment="1">
      <alignment horizontal="center" vertical="center"/>
    </xf>
    <xf numFmtId="0" fontId="81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7" xfId="0" applyFont="1" applyFill="1" applyBorder="1"/>
    <xf numFmtId="0" fontId="7" fillId="0" borderId="4" xfId="0" applyFont="1" applyFill="1" applyBorder="1" applyAlignment="1">
      <alignment horizontal="left"/>
    </xf>
    <xf numFmtId="1" fontId="18" fillId="0" borderId="4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2" fontId="7" fillId="0" borderId="4" xfId="0" applyNumberFormat="1" applyFont="1" applyFill="1" applyBorder="1"/>
    <xf numFmtId="0" fontId="18" fillId="0" borderId="4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2" fontId="18" fillId="0" borderId="5" xfId="0" applyNumberFormat="1" applyFont="1" applyFill="1" applyBorder="1"/>
    <xf numFmtId="2" fontId="18" fillId="0" borderId="5" xfId="0" applyNumberFormat="1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34" xfId="0" applyFont="1" applyFill="1" applyBorder="1"/>
    <xf numFmtId="0" fontId="0" fillId="0" borderId="8" xfId="0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31" fillId="0" borderId="15" xfId="0" applyFont="1" applyFill="1" applyBorder="1" applyAlignment="1">
      <alignment wrapText="1"/>
    </xf>
    <xf numFmtId="0" fontId="26" fillId="0" borderId="15" xfId="0" applyFont="1" applyFill="1" applyBorder="1"/>
    <xf numFmtId="2" fontId="80" fillId="0" borderId="0" xfId="0" applyNumberFormat="1" applyFont="1" applyFill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15" fillId="0" borderId="8" xfId="0" applyNumberFormat="1" applyFont="1" applyFill="1" applyBorder="1" applyAlignment="1">
      <alignment horizontal="left" wrapText="1"/>
    </xf>
    <xf numFmtId="0" fontId="15" fillId="0" borderId="8" xfId="0" applyFont="1" applyFill="1" applyBorder="1" applyAlignment="1">
      <alignment horizontal="center"/>
    </xf>
    <xf numFmtId="0" fontId="15" fillId="0" borderId="8" xfId="0" applyFont="1" applyFill="1" applyBorder="1"/>
    <xf numFmtId="0" fontId="18" fillId="0" borderId="15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left" wrapText="1"/>
    </xf>
    <xf numFmtId="2" fontId="15" fillId="0" borderId="8" xfId="0" applyNumberFormat="1" applyFont="1" applyFill="1" applyBorder="1" applyAlignment="1">
      <alignment horizontal="center"/>
    </xf>
    <xf numFmtId="0" fontId="15" fillId="0" borderId="29" xfId="0" applyFont="1" applyFill="1" applyBorder="1"/>
    <xf numFmtId="2" fontId="10" fillId="0" borderId="0" xfId="0" applyNumberFormat="1" applyFont="1" applyFill="1" applyBorder="1" applyAlignment="1">
      <alignment horizontal="left" wrapText="1"/>
    </xf>
    <xf numFmtId="0" fontId="26" fillId="0" borderId="15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15" xfId="0" applyNumberFormat="1" applyFill="1" applyBorder="1"/>
    <xf numFmtId="0" fontId="18" fillId="0" borderId="15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/>
    </xf>
    <xf numFmtId="0" fontId="19" fillId="0" borderId="29" xfId="0" applyFont="1" applyFill="1" applyBorder="1"/>
    <xf numFmtId="0" fontId="22" fillId="0" borderId="15" xfId="0" applyFont="1" applyFill="1" applyBorder="1" applyAlignment="1">
      <alignment shrinkToFit="1"/>
    </xf>
    <xf numFmtId="0" fontId="15" fillId="0" borderId="0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center" wrapText="1"/>
    </xf>
    <xf numFmtId="2" fontId="18" fillId="0" borderId="0" xfId="0" applyNumberFormat="1" applyFont="1" applyFill="1" applyBorder="1"/>
    <xf numFmtId="2" fontId="15" fillId="0" borderId="8" xfId="0" applyNumberFormat="1" applyFont="1" applyFill="1" applyBorder="1"/>
    <xf numFmtId="1" fontId="1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4" fillId="0" borderId="0" xfId="0" applyFont="1" applyFill="1" applyBorder="1"/>
    <xf numFmtId="2" fontId="15" fillId="0" borderId="9" xfId="0" applyNumberFormat="1" applyFont="1" applyFill="1" applyBorder="1" applyAlignment="1">
      <alignment horizontal="center"/>
    </xf>
    <xf numFmtId="0" fontId="8" fillId="0" borderId="15" xfId="0" applyFont="1" applyFill="1" applyBorder="1" applyAlignment="1">
      <alignment wrapText="1"/>
    </xf>
    <xf numFmtId="0" fontId="50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/>
    <xf numFmtId="0" fontId="50" fillId="0" borderId="0" xfId="0" applyFont="1" applyFill="1"/>
    <xf numFmtId="49" fontId="22" fillId="0" borderId="0" xfId="0" applyNumberFormat="1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left"/>
    </xf>
    <xf numFmtId="1" fontId="22" fillId="2" borderId="0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left"/>
    </xf>
    <xf numFmtId="1" fontId="58" fillId="2" borderId="0" xfId="0" applyNumberFormat="1" applyFont="1" applyFill="1" applyBorder="1" applyAlignment="1">
      <alignment horizontal="center"/>
    </xf>
    <xf numFmtId="1" fontId="83" fillId="2" borderId="0" xfId="0" applyNumberFormat="1" applyFont="1" applyFill="1" applyBorder="1" applyAlignment="1">
      <alignment horizontal="center"/>
    </xf>
    <xf numFmtId="1" fontId="58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1" fontId="58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80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5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0" fillId="0" borderId="5" xfId="0" applyBorder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1" fontId="0" fillId="0" borderId="0" xfId="0" applyNumberFormat="1" applyFill="1" applyBorder="1"/>
    <xf numFmtId="0" fontId="22" fillId="0" borderId="15" xfId="0" applyFont="1" applyFill="1" applyBorder="1" applyAlignment="1">
      <alignment horizontal="center" wrapText="1"/>
    </xf>
    <xf numFmtId="49" fontId="0" fillId="0" borderId="0" xfId="0" applyNumberFormat="1" applyFill="1"/>
    <xf numFmtId="0" fontId="0" fillId="0" borderId="35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19" fillId="0" borderId="7" xfId="0" applyNumberFormat="1" applyFont="1" applyFill="1" applyBorder="1" applyAlignment="1">
      <alignment horizontal="center"/>
    </xf>
    <xf numFmtId="1" fontId="19" fillId="0" borderId="8" xfId="0" applyNumberFormat="1" applyFont="1" applyFill="1" applyBorder="1" applyAlignment="1">
      <alignment horizontal="center"/>
    </xf>
    <xf numFmtId="193" fontId="58" fillId="0" borderId="0" xfId="0" applyNumberFormat="1" applyFont="1" applyFill="1" applyBorder="1" applyAlignment="1">
      <alignment horizontal="center"/>
    </xf>
    <xf numFmtId="0" fontId="8" fillId="0" borderId="15" xfId="0" applyFont="1" applyFill="1" applyBorder="1"/>
    <xf numFmtId="2" fontId="76" fillId="0" borderId="11" xfId="0" applyNumberFormat="1" applyFont="1" applyFill="1" applyBorder="1"/>
    <xf numFmtId="1" fontId="28" fillId="0" borderId="11" xfId="0" applyNumberFormat="1" applyFont="1" applyFill="1" applyBorder="1" applyAlignment="1">
      <alignment horizontal="center"/>
    </xf>
    <xf numFmtId="2" fontId="24" fillId="0" borderId="11" xfId="0" applyNumberFormat="1" applyFont="1" applyFill="1" applyBorder="1" applyAlignment="1">
      <alignment horizontal="center"/>
    </xf>
    <xf numFmtId="2" fontId="24" fillId="0" borderId="36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0" fillId="0" borderId="38" xfId="0" applyFill="1" applyBorder="1"/>
    <xf numFmtId="0" fontId="19" fillId="0" borderId="38" xfId="0" applyFont="1" applyFill="1" applyBorder="1"/>
    <xf numFmtId="0" fontId="19" fillId="0" borderId="12" xfId="0" applyFont="1" applyFill="1" applyBorder="1" applyAlignment="1">
      <alignment horizontal="center"/>
    </xf>
    <xf numFmtId="0" fontId="79" fillId="0" borderId="38" xfId="0" applyFont="1" applyFill="1" applyBorder="1"/>
    <xf numFmtId="1" fontId="19" fillId="0" borderId="11" xfId="0" applyNumberFormat="1" applyFont="1" applyFill="1" applyBorder="1" applyAlignment="1">
      <alignment horizontal="center"/>
    </xf>
    <xf numFmtId="2" fontId="78" fillId="0" borderId="11" xfId="0" applyNumberFormat="1" applyFont="1" applyFill="1" applyBorder="1" applyAlignment="1">
      <alignment horizontal="center"/>
    </xf>
    <xf numFmtId="2" fontId="19" fillId="0" borderId="11" xfId="0" applyNumberFormat="1" applyFont="1" applyFill="1" applyBorder="1" applyAlignment="1">
      <alignment horizontal="center"/>
    </xf>
    <xf numFmtId="2" fontId="19" fillId="0" borderId="36" xfId="0" applyNumberFormat="1" applyFont="1" applyFill="1" applyBorder="1" applyAlignment="1">
      <alignment horizontal="center"/>
    </xf>
    <xf numFmtId="2" fontId="19" fillId="0" borderId="37" xfId="0" applyNumberFormat="1" applyFont="1" applyFill="1" applyBorder="1" applyAlignment="1">
      <alignment horizontal="center"/>
    </xf>
    <xf numFmtId="0" fontId="32" fillId="0" borderId="33" xfId="0" applyFont="1" applyFill="1" applyBorder="1" applyAlignment="1">
      <alignment horizontal="center"/>
    </xf>
    <xf numFmtId="0" fontId="0" fillId="0" borderId="39" xfId="0" applyFill="1" applyBorder="1"/>
    <xf numFmtId="0" fontId="32" fillId="0" borderId="37" xfId="0" applyFont="1" applyFill="1" applyBorder="1" applyAlignment="1">
      <alignment horizontal="center"/>
    </xf>
    <xf numFmtId="0" fontId="0" fillId="0" borderId="40" xfId="0" applyFill="1" applyBorder="1"/>
    <xf numFmtId="0" fontId="79" fillId="0" borderId="39" xfId="0" applyFont="1" applyFill="1" applyBorder="1"/>
    <xf numFmtId="193" fontId="17" fillId="0" borderId="4" xfId="0" applyNumberFormat="1" applyFont="1" applyFill="1" applyBorder="1" applyAlignment="1">
      <alignment horizontal="center"/>
    </xf>
    <xf numFmtId="0" fontId="32" fillId="0" borderId="38" xfId="0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193" fontId="17" fillId="0" borderId="33" xfId="0" applyNumberFormat="1" applyFont="1" applyFill="1" applyBorder="1" applyAlignment="1">
      <alignment horizontal="center"/>
    </xf>
    <xf numFmtId="2" fontId="20" fillId="0" borderId="11" xfId="0" applyNumberFormat="1" applyFont="1" applyFill="1" applyBorder="1"/>
    <xf numFmtId="0" fontId="17" fillId="0" borderId="12" xfId="0" applyFont="1" applyFill="1" applyBorder="1" applyAlignment="1">
      <alignment horizontal="center"/>
    </xf>
    <xf numFmtId="0" fontId="46" fillId="0" borderId="12" xfId="0" applyFont="1" applyFill="1" applyBorder="1" applyAlignment="1">
      <alignment horizontal="center"/>
    </xf>
    <xf numFmtId="193" fontId="17" fillId="0" borderId="0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left"/>
    </xf>
    <xf numFmtId="0" fontId="28" fillId="0" borderId="11" xfId="0" applyFont="1" applyFill="1" applyBorder="1"/>
    <xf numFmtId="192" fontId="0" fillId="0" borderId="11" xfId="0" applyNumberFormat="1" applyFill="1" applyBorder="1"/>
    <xf numFmtId="0" fontId="79" fillId="0" borderId="40" xfId="0" applyFont="1" applyFill="1" applyBorder="1"/>
    <xf numFmtId="0" fontId="19" fillId="0" borderId="13" xfId="0" applyFont="1" applyFill="1" applyBorder="1" applyAlignment="1">
      <alignment horizontal="center"/>
    </xf>
    <xf numFmtId="0" fontId="79" fillId="0" borderId="11" xfId="0" applyFont="1" applyFill="1" applyBorder="1" applyAlignment="1">
      <alignment horizontal="center"/>
    </xf>
    <xf numFmtId="2" fontId="79" fillId="0" borderId="11" xfId="0" applyNumberFormat="1" applyFont="1" applyFill="1" applyBorder="1" applyAlignment="1">
      <alignment horizontal="center"/>
    </xf>
    <xf numFmtId="0" fontId="32" fillId="0" borderId="11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58" fillId="0" borderId="11" xfId="0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/>
    </xf>
    <xf numFmtId="192" fontId="23" fillId="0" borderId="41" xfId="0" applyNumberFormat="1" applyFont="1" applyFill="1" applyBorder="1" applyAlignment="1">
      <alignment horizontal="center"/>
    </xf>
    <xf numFmtId="0" fontId="77" fillId="0" borderId="10" xfId="0" applyFont="1" applyFill="1" applyBorder="1" applyAlignment="1">
      <alignment horizontal="center"/>
    </xf>
    <xf numFmtId="0" fontId="42" fillId="0" borderId="12" xfId="0" applyFont="1" applyFill="1" applyBorder="1" applyAlignment="1">
      <alignment horizontal="center"/>
    </xf>
    <xf numFmtId="0" fontId="22" fillId="0" borderId="5" xfId="0" applyFont="1" applyFill="1" applyBorder="1"/>
    <xf numFmtId="0" fontId="0" fillId="0" borderId="5" xfId="0" applyFill="1" applyBorder="1" applyAlignment="1">
      <alignment horizontal="center"/>
    </xf>
    <xf numFmtId="0" fontId="18" fillId="0" borderId="15" xfId="0" applyFont="1" applyFill="1" applyBorder="1" applyAlignment="1">
      <alignment wrapText="1"/>
    </xf>
    <xf numFmtId="0" fontId="28" fillId="0" borderId="0" xfId="0" applyFont="1" applyFill="1" applyBorder="1"/>
    <xf numFmtId="0" fontId="26" fillId="0" borderId="38" xfId="0" applyFont="1" applyFill="1" applyBorder="1" applyAlignment="1">
      <alignment vertical="center" wrapText="1"/>
    </xf>
    <xf numFmtId="0" fontId="26" fillId="0" borderId="39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horizontal="center"/>
    </xf>
    <xf numFmtId="0" fontId="77" fillId="0" borderId="13" xfId="0" applyFont="1" applyFill="1" applyBorder="1" applyAlignment="1">
      <alignment horizontal="center"/>
    </xf>
    <xf numFmtId="193" fontId="17" fillId="0" borderId="5" xfId="0" applyNumberFormat="1" applyFont="1" applyFill="1" applyBorder="1" applyAlignment="1">
      <alignment horizontal="center"/>
    </xf>
    <xf numFmtId="0" fontId="0" fillId="0" borderId="42" xfId="0" applyFill="1" applyBorder="1"/>
    <xf numFmtId="0" fontId="0" fillId="0" borderId="34" xfId="0" applyFill="1" applyBorder="1"/>
    <xf numFmtId="1" fontId="26" fillId="0" borderId="0" xfId="0" applyNumberFormat="1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/>
    </xf>
    <xf numFmtId="0" fontId="0" fillId="0" borderId="15" xfId="0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/>
    </xf>
    <xf numFmtId="0" fontId="17" fillId="0" borderId="11" xfId="0" applyFont="1" applyFill="1" applyBorder="1"/>
    <xf numFmtId="0" fontId="0" fillId="0" borderId="36" xfId="0" applyFill="1" applyBorder="1" applyAlignment="1">
      <alignment horizontal="right"/>
    </xf>
    <xf numFmtId="193" fontId="22" fillId="0" borderId="37" xfId="0" applyNumberFormat="1" applyFont="1" applyFill="1" applyBorder="1"/>
    <xf numFmtId="193" fontId="17" fillId="0" borderId="43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" fontId="15" fillId="0" borderId="4" xfId="0" applyNumberFormat="1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1" fontId="22" fillId="0" borderId="2" xfId="0" applyNumberFormat="1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58" fillId="0" borderId="5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22" fillId="0" borderId="29" xfId="0" applyFont="1" applyFill="1" applyBorder="1"/>
    <xf numFmtId="192" fontId="45" fillId="0" borderId="5" xfId="0" applyNumberFormat="1" applyFont="1" applyFill="1" applyBorder="1" applyAlignment="1">
      <alignment horizontal="center" shrinkToFit="1"/>
    </xf>
    <xf numFmtId="0" fontId="46" fillId="0" borderId="32" xfId="0" applyFont="1" applyFill="1" applyBorder="1"/>
    <xf numFmtId="0" fontId="32" fillId="0" borderId="15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/>
    <xf numFmtId="2" fontId="22" fillId="0" borderId="0" xfId="0" applyNumberFormat="1" applyFont="1" applyFill="1" applyBorder="1" applyAlignment="1">
      <alignment vertical="center"/>
    </xf>
    <xf numFmtId="1" fontId="18" fillId="0" borderId="9" xfId="0" applyNumberFormat="1" applyFont="1" applyFill="1" applyBorder="1" applyAlignment="1">
      <alignment horizontal="center"/>
    </xf>
    <xf numFmtId="0" fontId="8" fillId="0" borderId="15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9" xfId="0" applyFont="1" applyFill="1" applyBorder="1"/>
    <xf numFmtId="0" fontId="18" fillId="0" borderId="41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0" fontId="19" fillId="0" borderId="15" xfId="0" applyFont="1" applyFill="1" applyBorder="1" applyAlignment="1">
      <alignment shrinkToFit="1"/>
    </xf>
    <xf numFmtId="1" fontId="15" fillId="0" borderId="0" xfId="0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horizontal="center" vertical="top"/>
    </xf>
    <xf numFmtId="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/>
    <xf numFmtId="192" fontId="50" fillId="0" borderId="0" xfId="0" applyNumberFormat="1" applyFont="1" applyFill="1" applyBorder="1" applyAlignment="1">
      <alignment horizontal="center"/>
    </xf>
    <xf numFmtId="192" fontId="19" fillId="0" borderId="0" xfId="0" applyNumberFormat="1" applyFont="1" applyFill="1"/>
    <xf numFmtId="192" fontId="26" fillId="0" borderId="0" xfId="0" applyNumberFormat="1" applyFont="1" applyFill="1" applyBorder="1"/>
    <xf numFmtId="192" fontId="3" fillId="0" borderId="28" xfId="0" applyNumberFormat="1" applyFont="1" applyFill="1" applyBorder="1" applyAlignment="1">
      <alignment horizontal="center" vertical="center" wrapText="1"/>
    </xf>
    <xf numFmtId="192" fontId="3" fillId="0" borderId="2" xfId="0" applyNumberFormat="1" applyFont="1" applyFill="1" applyBorder="1" applyAlignment="1">
      <alignment horizontal="center"/>
    </xf>
    <xf numFmtId="192" fontId="32" fillId="0" borderId="9" xfId="0" applyNumberFormat="1" applyFont="1" applyFill="1" applyBorder="1" applyAlignment="1">
      <alignment horizontal="center"/>
    </xf>
    <xf numFmtId="192" fontId="26" fillId="0" borderId="9" xfId="0" applyNumberFormat="1" applyFont="1" applyFill="1" applyBorder="1" applyAlignment="1">
      <alignment horizontal="center"/>
    </xf>
    <xf numFmtId="192" fontId="32" fillId="0" borderId="9" xfId="0" applyNumberFormat="1" applyFont="1" applyFill="1" applyBorder="1" applyAlignment="1">
      <alignment horizontal="center" vertical="center"/>
    </xf>
    <xf numFmtId="192" fontId="0" fillId="0" borderId="8" xfId="0" applyNumberFormat="1" applyFill="1" applyBorder="1" applyAlignment="1">
      <alignment horizontal="center"/>
    </xf>
    <xf numFmtId="192" fontId="15" fillId="0" borderId="8" xfId="0" applyNumberFormat="1" applyFont="1" applyFill="1" applyBorder="1" applyAlignment="1">
      <alignment horizontal="center"/>
    </xf>
    <xf numFmtId="192" fontId="32" fillId="0" borderId="0" xfId="0" applyNumberFormat="1" applyFont="1" applyFill="1" applyBorder="1" applyAlignment="1">
      <alignment horizontal="center"/>
    </xf>
    <xf numFmtId="192" fontId="32" fillId="0" borderId="3" xfId="0" applyNumberFormat="1" applyFont="1" applyFill="1" applyBorder="1" applyAlignment="1">
      <alignment horizontal="center"/>
    </xf>
    <xf numFmtId="192" fontId="58" fillId="0" borderId="0" xfId="0" applyNumberFormat="1" applyFont="1" applyFill="1" applyBorder="1" applyAlignment="1">
      <alignment horizontal="center"/>
    </xf>
    <xf numFmtId="192" fontId="0" fillId="0" borderId="0" xfId="0" applyNumberFormat="1" applyFill="1" applyAlignment="1">
      <alignment horizontal="center"/>
    </xf>
    <xf numFmtId="192" fontId="0" fillId="0" borderId="0" xfId="0" applyNumberFormat="1" applyFill="1" applyBorder="1"/>
    <xf numFmtId="192" fontId="0" fillId="0" borderId="3" xfId="0" applyNumberFormat="1" applyFill="1" applyBorder="1" applyAlignment="1">
      <alignment horizontal="center"/>
    </xf>
    <xf numFmtId="192" fontId="15" fillId="0" borderId="0" xfId="0" applyNumberFormat="1" applyFont="1" applyFill="1" applyBorder="1" applyAlignment="1">
      <alignment horizontal="center"/>
    </xf>
    <xf numFmtId="192" fontId="0" fillId="0" borderId="2" xfId="0" applyNumberFormat="1" applyFill="1" applyBorder="1"/>
    <xf numFmtId="192" fontId="17" fillId="0" borderId="0" xfId="0" applyNumberFormat="1" applyFont="1" applyFill="1" applyBorder="1" applyAlignment="1">
      <alignment horizontal="center"/>
    </xf>
    <xf numFmtId="192" fontId="0" fillId="0" borderId="5" xfId="0" applyNumberFormat="1" applyFill="1" applyBorder="1"/>
    <xf numFmtId="192" fontId="13" fillId="0" borderId="0" xfId="0" applyNumberFormat="1" applyFont="1" applyFill="1" applyAlignment="1">
      <alignment horizontal="center" vertical="center"/>
    </xf>
    <xf numFmtId="192" fontId="3" fillId="0" borderId="3" xfId="0" applyNumberFormat="1" applyFont="1" applyFill="1" applyBorder="1" applyAlignment="1">
      <alignment horizontal="center"/>
    </xf>
    <xf numFmtId="192" fontId="0" fillId="0" borderId="14" xfId="0" applyNumberFormat="1" applyFill="1" applyBorder="1" applyAlignment="1">
      <alignment horizontal="center"/>
    </xf>
    <xf numFmtId="192" fontId="19" fillId="0" borderId="0" xfId="0" applyNumberFormat="1" applyFont="1" applyFill="1" applyBorder="1"/>
    <xf numFmtId="192" fontId="3" fillId="0" borderId="25" xfId="0" applyNumberFormat="1" applyFont="1" applyFill="1" applyBorder="1" applyAlignment="1">
      <alignment horizontal="center" vertical="center" wrapText="1"/>
    </xf>
    <xf numFmtId="192" fontId="59" fillId="0" borderId="0" xfId="0" applyNumberFormat="1" applyFont="1" applyFill="1" applyBorder="1" applyAlignment="1">
      <alignment horizontal="center"/>
    </xf>
    <xf numFmtId="192" fontId="58" fillId="0" borderId="8" xfId="0" applyNumberFormat="1" applyFont="1" applyFill="1" applyBorder="1" applyAlignment="1">
      <alignment horizontal="center"/>
    </xf>
    <xf numFmtId="192" fontId="58" fillId="0" borderId="2" xfId="0" applyNumberFormat="1" applyFont="1" applyFill="1" applyBorder="1" applyAlignment="1">
      <alignment horizontal="center"/>
    </xf>
    <xf numFmtId="192" fontId="0" fillId="0" borderId="3" xfId="0" applyNumberFormat="1" applyFill="1" applyBorder="1"/>
    <xf numFmtId="19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 applyBorder="1" applyAlignment="1">
      <alignment horizontal="center" vertical="center"/>
    </xf>
    <xf numFmtId="192" fontId="26" fillId="0" borderId="0" xfId="0" applyNumberFormat="1" applyFont="1" applyFill="1" applyBorder="1" applyAlignment="1">
      <alignment horizontal="center" vertical="center"/>
    </xf>
    <xf numFmtId="192" fontId="22" fillId="0" borderId="5" xfId="0" applyNumberFormat="1" applyFont="1" applyFill="1" applyBorder="1" applyAlignment="1">
      <alignment horizontal="center"/>
    </xf>
    <xf numFmtId="192" fontId="13" fillId="0" borderId="0" xfId="0" applyNumberFormat="1" applyFont="1" applyFill="1" applyBorder="1" applyAlignment="1">
      <alignment horizontal="center" vertical="center"/>
    </xf>
    <xf numFmtId="192" fontId="58" fillId="0" borderId="9" xfId="0" applyNumberFormat="1" applyFont="1" applyFill="1" applyBorder="1" applyAlignment="1">
      <alignment horizontal="center"/>
    </xf>
    <xf numFmtId="192" fontId="59" fillId="0" borderId="9" xfId="0" applyNumberFormat="1" applyFont="1" applyFill="1" applyBorder="1" applyAlignment="1">
      <alignment horizontal="center"/>
    </xf>
    <xf numFmtId="192" fontId="58" fillId="0" borderId="14" xfId="0" applyNumberFormat="1" applyFont="1" applyFill="1" applyBorder="1" applyAlignment="1">
      <alignment horizontal="center"/>
    </xf>
    <xf numFmtId="192" fontId="28" fillId="0" borderId="8" xfId="0" applyNumberFormat="1" applyFont="1" applyFill="1" applyBorder="1"/>
    <xf numFmtId="192" fontId="58" fillId="0" borderId="3" xfId="0" applyNumberFormat="1" applyFont="1" applyFill="1" applyBorder="1" applyAlignment="1">
      <alignment horizontal="center"/>
    </xf>
    <xf numFmtId="192" fontId="15" fillId="0" borderId="9" xfId="0" applyNumberFormat="1" applyFon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192" fontId="26" fillId="0" borderId="0" xfId="0" applyNumberFormat="1" applyFont="1" applyFill="1" applyBorder="1" applyAlignment="1">
      <alignment horizontal="center"/>
    </xf>
    <xf numFmtId="192" fontId="50" fillId="0" borderId="0" xfId="0" applyNumberFormat="1" applyFont="1" applyFill="1" applyBorder="1" applyAlignment="1">
      <alignment horizontal="center" vertical="center"/>
    </xf>
    <xf numFmtId="192" fontId="3" fillId="0" borderId="0" xfId="0" applyNumberFormat="1" applyFont="1" applyFill="1" applyBorder="1" applyAlignment="1">
      <alignment horizontal="center"/>
    </xf>
    <xf numFmtId="192" fontId="59" fillId="0" borderId="0" xfId="0" applyNumberFormat="1" applyFont="1" applyFill="1" applyAlignment="1">
      <alignment horizontal="center"/>
    </xf>
    <xf numFmtId="192" fontId="15" fillId="0" borderId="0" xfId="0" applyNumberFormat="1" applyFont="1" applyFill="1" applyAlignment="1">
      <alignment horizontal="center"/>
    </xf>
    <xf numFmtId="192" fontId="3" fillId="0" borderId="0" xfId="0" applyNumberFormat="1" applyFont="1" applyFill="1" applyBorder="1" applyAlignment="1">
      <alignment horizontal="center" vertical="center" wrapText="1"/>
    </xf>
    <xf numFmtId="192" fontId="32" fillId="0" borderId="0" xfId="0" applyNumberFormat="1" applyFont="1" applyFill="1" applyAlignment="1">
      <alignment horizontal="center"/>
    </xf>
    <xf numFmtId="192" fontId="32" fillId="0" borderId="8" xfId="0" applyNumberFormat="1" applyFont="1" applyFill="1" applyBorder="1" applyAlignment="1">
      <alignment horizontal="center"/>
    </xf>
    <xf numFmtId="192" fontId="18" fillId="0" borderId="0" xfId="0" applyNumberFormat="1" applyFont="1" applyFill="1" applyBorder="1" applyAlignment="1">
      <alignment horizontal="center" vertical="center"/>
    </xf>
    <xf numFmtId="192" fontId="18" fillId="0" borderId="9" xfId="0" applyNumberFormat="1" applyFont="1" applyFill="1" applyBorder="1" applyAlignment="1">
      <alignment horizontal="center" vertical="center"/>
    </xf>
    <xf numFmtId="192" fontId="28" fillId="0" borderId="2" xfId="0" applyNumberFormat="1" applyFont="1" applyFill="1" applyBorder="1" applyAlignment="1">
      <alignment vertical="center"/>
    </xf>
    <xf numFmtId="192" fontId="28" fillId="0" borderId="0" xfId="0" applyNumberFormat="1" applyFont="1" applyFill="1" applyBorder="1" applyAlignment="1">
      <alignment horizontal="center" vertical="center"/>
    </xf>
    <xf numFmtId="192" fontId="76" fillId="0" borderId="0" xfId="0" applyNumberFormat="1" applyFont="1" applyFill="1" applyBorder="1" applyAlignment="1">
      <alignment horizontal="center" vertical="center"/>
    </xf>
    <xf numFmtId="192" fontId="0" fillId="0" borderId="0" xfId="0" applyNumberFormat="1" applyFill="1" applyBorder="1" applyAlignment="1">
      <alignment horizontal="center" vertical="center"/>
    </xf>
    <xf numFmtId="192" fontId="0" fillId="0" borderId="8" xfId="0" applyNumberFormat="1" applyFill="1" applyBorder="1" applyAlignment="1">
      <alignment horizontal="center" vertical="center"/>
    </xf>
    <xf numFmtId="192" fontId="28" fillId="0" borderId="0" xfId="0" applyNumberFormat="1" applyFont="1" applyFill="1" applyBorder="1" applyAlignment="1">
      <alignment horizontal="center"/>
    </xf>
    <xf numFmtId="192" fontId="19" fillId="0" borderId="8" xfId="0" applyNumberFormat="1" applyFont="1" applyFill="1" applyBorder="1" applyAlignment="1">
      <alignment horizontal="center" vertical="center"/>
    </xf>
    <xf numFmtId="192" fontId="19" fillId="0" borderId="0" xfId="0" applyNumberFormat="1" applyFont="1" applyFill="1" applyAlignment="1">
      <alignment vertical="center"/>
    </xf>
    <xf numFmtId="192" fontId="19" fillId="0" borderId="3" xfId="0" applyNumberFormat="1" applyFont="1" applyFill="1" applyBorder="1" applyAlignment="1">
      <alignment vertical="center"/>
    </xf>
    <xf numFmtId="192" fontId="19" fillId="0" borderId="0" xfId="0" applyNumberFormat="1" applyFont="1" applyFill="1" applyBorder="1" applyAlignment="1">
      <alignment vertical="center"/>
    </xf>
    <xf numFmtId="192" fontId="27" fillId="0" borderId="0" xfId="0" applyNumberFormat="1" applyFont="1" applyFill="1" applyAlignment="1">
      <alignment horizontal="center" vertical="center"/>
    </xf>
    <xf numFmtId="192" fontId="0" fillId="0" borderId="0" xfId="0" applyNumberFormat="1" applyFill="1" applyAlignment="1">
      <alignment vertical="center"/>
    </xf>
    <xf numFmtId="192" fontId="0" fillId="0" borderId="11" xfId="0" applyNumberFormat="1" applyFill="1" applyBorder="1" applyAlignment="1">
      <alignment vertical="center"/>
    </xf>
    <xf numFmtId="192" fontId="27" fillId="0" borderId="0" xfId="0" applyNumberFormat="1" applyFont="1" applyFill="1" applyBorder="1" applyAlignment="1">
      <alignment vertical="center"/>
    </xf>
    <xf numFmtId="192" fontId="0" fillId="0" borderId="0" xfId="0" applyNumberFormat="1" applyFill="1" applyBorder="1" applyAlignment="1">
      <alignment vertical="center"/>
    </xf>
    <xf numFmtId="192" fontId="0" fillId="0" borderId="2" xfId="0" applyNumberFormat="1" applyFill="1" applyBorder="1" applyAlignment="1">
      <alignment vertical="center"/>
    </xf>
    <xf numFmtId="192" fontId="0" fillId="0" borderId="3" xfId="0" applyNumberFormat="1" applyFill="1" applyBorder="1" applyAlignment="1">
      <alignment horizontal="center" vertical="center"/>
    </xf>
    <xf numFmtId="192" fontId="19" fillId="0" borderId="2" xfId="0" applyNumberFormat="1" applyFont="1" applyFill="1" applyBorder="1" applyAlignment="1">
      <alignment vertical="center"/>
    </xf>
    <xf numFmtId="192" fontId="27" fillId="0" borderId="0" xfId="0" applyNumberFormat="1" applyFont="1" applyFill="1" applyBorder="1" applyAlignment="1">
      <alignment horizontal="center" vertical="center"/>
    </xf>
    <xf numFmtId="192" fontId="15" fillId="0" borderId="0" xfId="0" applyNumberFormat="1" applyFont="1" applyFill="1"/>
    <xf numFmtId="192" fontId="29" fillId="0" borderId="0" xfId="0" applyNumberFormat="1" applyFont="1" applyFill="1" applyAlignment="1">
      <alignment horizontal="center" vertical="center"/>
    </xf>
    <xf numFmtId="192" fontId="55" fillId="0" borderId="0" xfId="0" applyNumberFormat="1" applyFont="1" applyFill="1"/>
    <xf numFmtId="192" fontId="0" fillId="0" borderId="3" xfId="0" applyNumberFormat="1" applyFill="1" applyBorder="1" applyAlignment="1">
      <alignment vertical="center"/>
    </xf>
    <xf numFmtId="192" fontId="0" fillId="0" borderId="9" xfId="0" applyNumberFormat="1" applyFill="1" applyBorder="1" applyAlignment="1">
      <alignment horizontal="center" vertical="center"/>
    </xf>
    <xf numFmtId="192" fontId="0" fillId="0" borderId="14" xfId="0" applyNumberFormat="1" applyFill="1" applyBorder="1" applyAlignment="1">
      <alignment horizontal="center" vertical="center"/>
    </xf>
    <xf numFmtId="192" fontId="29" fillId="0" borderId="0" xfId="0" applyNumberFormat="1" applyFont="1" applyFill="1" applyBorder="1" applyAlignment="1">
      <alignment horizontal="center" vertical="center"/>
    </xf>
    <xf numFmtId="192" fontId="18" fillId="0" borderId="0" xfId="0" applyNumberFormat="1" applyFont="1" applyFill="1"/>
    <xf numFmtId="192" fontId="18" fillId="0" borderId="0" xfId="0" applyNumberFormat="1" applyFont="1" applyFill="1" applyBorder="1"/>
    <xf numFmtId="192" fontId="11" fillId="0" borderId="25" xfId="0" applyNumberFormat="1" applyFont="1" applyFill="1" applyBorder="1" applyAlignment="1">
      <alignment horizontal="center" vertical="center" wrapText="1"/>
    </xf>
    <xf numFmtId="192" fontId="18" fillId="0" borderId="2" xfId="0" applyNumberFormat="1" applyFont="1" applyFill="1" applyBorder="1" applyAlignment="1">
      <alignment vertical="center"/>
    </xf>
    <xf numFmtId="192" fontId="18" fillId="0" borderId="0" xfId="0" applyNumberFormat="1" applyFont="1" applyFill="1" applyBorder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2" fontId="18" fillId="0" borderId="3" xfId="0" applyNumberFormat="1" applyFont="1" applyFill="1" applyBorder="1" applyAlignment="1">
      <alignment vertical="center"/>
    </xf>
    <xf numFmtId="192" fontId="10" fillId="0" borderId="3" xfId="0" applyNumberFormat="1" applyFont="1" applyFill="1" applyBorder="1"/>
    <xf numFmtId="192" fontId="10" fillId="0" borderId="9" xfId="0" applyNumberFormat="1" applyFont="1" applyFill="1" applyBorder="1" applyAlignment="1">
      <alignment horizontal="center"/>
    </xf>
    <xf numFmtId="192" fontId="32" fillId="0" borderId="0" xfId="0" applyNumberFormat="1" applyFont="1" applyFill="1"/>
    <xf numFmtId="192" fontId="0" fillId="0" borderId="9" xfId="0" applyNumberFormat="1" applyFill="1" applyBorder="1"/>
    <xf numFmtId="192" fontId="59" fillId="0" borderId="11" xfId="0" applyNumberFormat="1" applyFont="1" applyFill="1" applyBorder="1" applyAlignment="1">
      <alignment horizontal="center"/>
    </xf>
    <xf numFmtId="192" fontId="22" fillId="0" borderId="0" xfId="0" applyNumberFormat="1" applyFont="1" applyAlignment="1">
      <alignment horizontal="center"/>
    </xf>
    <xf numFmtId="192" fontId="22" fillId="0" borderId="0" xfId="0" applyNumberFormat="1" applyFont="1"/>
    <xf numFmtId="192" fontId="28" fillId="0" borderId="0" xfId="0" applyNumberFormat="1" applyFont="1"/>
    <xf numFmtId="192" fontId="58" fillId="0" borderId="0" xfId="0" applyNumberFormat="1" applyFont="1" applyFill="1" applyBorder="1" applyAlignment="1">
      <alignment horizontal="center" vertical="center"/>
    </xf>
    <xf numFmtId="192" fontId="59" fillId="0" borderId="0" xfId="0" applyNumberFormat="1" applyFont="1" applyFill="1" applyBorder="1" applyAlignment="1">
      <alignment horizontal="center" vertical="center"/>
    </xf>
    <xf numFmtId="192" fontId="58" fillId="0" borderId="9" xfId="0" applyNumberFormat="1" applyFont="1" applyFill="1" applyBorder="1" applyAlignment="1">
      <alignment horizontal="center" vertical="center"/>
    </xf>
    <xf numFmtId="192" fontId="59" fillId="0" borderId="9" xfId="0" applyNumberFormat="1" applyFont="1" applyFill="1" applyBorder="1" applyAlignment="1">
      <alignment horizontal="center" vertical="center"/>
    </xf>
    <xf numFmtId="192" fontId="28" fillId="0" borderId="9" xfId="0" applyNumberFormat="1" applyFont="1" applyFill="1" applyBorder="1" applyAlignment="1">
      <alignment horizontal="center" vertical="center"/>
    </xf>
    <xf numFmtId="192" fontId="59" fillId="0" borderId="11" xfId="0" applyNumberFormat="1" applyFont="1" applyFill="1" applyBorder="1" applyAlignment="1">
      <alignment horizontal="center" vertical="center"/>
    </xf>
    <xf numFmtId="192" fontId="23" fillId="0" borderId="41" xfId="0" applyNumberFormat="1" applyFont="1" applyFill="1" applyBorder="1" applyAlignment="1">
      <alignment horizontal="center" vertical="center"/>
    </xf>
    <xf numFmtId="192" fontId="23" fillId="0" borderId="0" xfId="0" applyNumberFormat="1" applyFont="1" applyFill="1" applyAlignment="1">
      <alignment horizontal="center" vertical="center"/>
    </xf>
    <xf numFmtId="192" fontId="22" fillId="0" borderId="0" xfId="0" applyNumberFormat="1" applyFont="1" applyAlignment="1">
      <alignment horizontal="center" vertical="center"/>
    </xf>
    <xf numFmtId="192" fontId="0" fillId="0" borderId="0" xfId="0" applyNumberFormat="1" applyAlignment="1">
      <alignment horizontal="center" vertical="center"/>
    </xf>
    <xf numFmtId="192" fontId="28" fillId="0" borderId="36" xfId="0" applyNumberFormat="1" applyFont="1" applyFill="1" applyBorder="1" applyAlignment="1">
      <alignment horizontal="center" vertical="center"/>
    </xf>
    <xf numFmtId="192" fontId="22" fillId="0" borderId="41" xfId="0" applyNumberFormat="1" applyFont="1" applyFill="1" applyBorder="1" applyAlignment="1">
      <alignment horizontal="center" vertical="center"/>
    </xf>
    <xf numFmtId="192" fontId="20" fillId="0" borderId="0" xfId="0" applyNumberFormat="1" applyFont="1" applyAlignment="1">
      <alignment horizontal="center" vertical="center"/>
    </xf>
    <xf numFmtId="192" fontId="28" fillId="0" borderId="0" xfId="0" applyNumberFormat="1" applyFont="1" applyAlignment="1">
      <alignment horizontal="center" vertical="center"/>
    </xf>
    <xf numFmtId="192" fontId="28" fillId="0" borderId="11" xfId="0" applyNumberFormat="1" applyFont="1" applyFill="1" applyBorder="1"/>
    <xf numFmtId="2" fontId="22" fillId="0" borderId="0" xfId="0" applyNumberFormat="1" applyFont="1" applyFill="1" applyBorder="1" applyAlignment="1">
      <alignment horizontal="left" wrapText="1"/>
    </xf>
    <xf numFmtId="2" fontId="22" fillId="0" borderId="8" xfId="0" applyNumberFormat="1" applyFont="1" applyFill="1" applyBorder="1" applyAlignment="1">
      <alignment horizontal="left" wrapText="1"/>
    </xf>
    <xf numFmtId="2" fontId="58" fillId="0" borderId="0" xfId="0" applyNumberFormat="1" applyFont="1" applyFill="1" applyBorder="1" applyAlignment="1">
      <alignment horizontal="left" wrapText="1"/>
    </xf>
    <xf numFmtId="1" fontId="26" fillId="0" borderId="0" xfId="0" applyNumberFormat="1" applyFont="1" applyFill="1" applyBorder="1" applyAlignment="1">
      <alignment horizontal="left"/>
    </xf>
    <xf numFmtId="1" fontId="26" fillId="0" borderId="8" xfId="0" applyNumberFormat="1" applyFont="1" applyFill="1" applyBorder="1" applyAlignment="1">
      <alignment horizontal="left"/>
    </xf>
    <xf numFmtId="1" fontId="26" fillId="0" borderId="8" xfId="0" applyNumberFormat="1" applyFont="1" applyFill="1" applyBorder="1" applyAlignment="1">
      <alignment horizontal="center"/>
    </xf>
    <xf numFmtId="1" fontId="58" fillId="0" borderId="14" xfId="0" applyNumberFormat="1" applyFont="1" applyFill="1" applyBorder="1" applyAlignment="1">
      <alignment horizontal="center"/>
    </xf>
    <xf numFmtId="192" fontId="32" fillId="0" borderId="14" xfId="0" applyNumberFormat="1" applyFont="1" applyFill="1" applyBorder="1" applyAlignment="1">
      <alignment horizontal="center"/>
    </xf>
    <xf numFmtId="194" fontId="58" fillId="0" borderId="0" xfId="0" applyNumberFormat="1" applyFont="1" applyFill="1" applyBorder="1" applyAlignment="1">
      <alignment horizontal="center"/>
    </xf>
    <xf numFmtId="0" fontId="83" fillId="0" borderId="4" xfId="0" applyFont="1" applyFill="1" applyBorder="1" applyAlignment="1">
      <alignment horizontal="center"/>
    </xf>
    <xf numFmtId="2" fontId="83" fillId="0" borderId="0" xfId="0" applyNumberFormat="1" applyFont="1" applyFill="1" applyBorder="1"/>
    <xf numFmtId="1" fontId="83" fillId="0" borderId="0" xfId="0" applyNumberFormat="1" applyFont="1" applyFill="1" applyBorder="1" applyAlignment="1">
      <alignment horizontal="center"/>
    </xf>
    <xf numFmtId="2" fontId="84" fillId="0" borderId="0" xfId="0" applyNumberFormat="1" applyFont="1" applyFill="1" applyBorder="1" applyAlignment="1">
      <alignment horizontal="center"/>
    </xf>
    <xf numFmtId="0" fontId="84" fillId="0" borderId="0" xfId="0" applyFont="1" applyFill="1" applyBorder="1"/>
    <xf numFmtId="0" fontId="85" fillId="0" borderId="0" xfId="0" applyFont="1" applyFill="1" applyBorder="1" applyAlignment="1">
      <alignment horizontal="center"/>
    </xf>
    <xf numFmtId="0" fontId="85" fillId="0" borderId="15" xfId="0" applyFont="1" applyFill="1" applyBorder="1"/>
    <xf numFmtId="0" fontId="84" fillId="0" borderId="0" xfId="0" applyFont="1" applyFill="1"/>
    <xf numFmtId="2" fontId="22" fillId="0" borderId="0" xfId="0" applyNumberFormat="1" applyFont="1" applyFill="1" applyBorder="1" applyAlignment="1">
      <alignment horizontal="left"/>
    </xf>
    <xf numFmtId="2" fontId="58" fillId="0" borderId="0" xfId="0" applyNumberFormat="1" applyFont="1" applyFill="1" applyBorder="1" applyAlignment="1">
      <alignment horizontal="left"/>
    </xf>
    <xf numFmtId="1" fontId="22" fillId="0" borderId="0" xfId="0" applyNumberFormat="1" applyFont="1" applyFill="1" applyBorder="1" applyAlignment="1">
      <alignment horizontal="center" vertical="center"/>
    </xf>
    <xf numFmtId="1" fontId="58" fillId="0" borderId="0" xfId="0" applyNumberFormat="1" applyFont="1" applyFill="1" applyAlignment="1">
      <alignment horizontal="center"/>
    </xf>
    <xf numFmtId="2" fontId="26" fillId="0" borderId="0" xfId="0" applyNumberFormat="1" applyFont="1" applyFill="1" applyBorder="1" applyAlignment="1">
      <alignment wrapText="1"/>
    </xf>
    <xf numFmtId="2" fontId="26" fillId="0" borderId="0" xfId="0" applyNumberFormat="1" applyFont="1" applyFill="1" applyBorder="1" applyAlignment="1">
      <alignment horizontal="center"/>
    </xf>
    <xf numFmtId="1" fontId="26" fillId="0" borderId="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92" fontId="3" fillId="0" borderId="0" xfId="0" applyNumberFormat="1" applyFont="1" applyFill="1" applyAlignment="1">
      <alignment horizontal="center" vertical="center" wrapText="1"/>
    </xf>
    <xf numFmtId="0" fontId="10" fillId="0" borderId="8" xfId="0" applyFont="1" applyFill="1" applyBorder="1" applyAlignment="1">
      <alignment horizontal="center"/>
    </xf>
    <xf numFmtId="1" fontId="15" fillId="0" borderId="14" xfId="0" applyNumberFormat="1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192" fontId="26" fillId="0" borderId="14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192" fontId="0" fillId="0" borderId="2" xfId="0" applyNumberFormat="1" applyFill="1" applyBorder="1" applyAlignment="1">
      <alignment horizontal="center"/>
    </xf>
    <xf numFmtId="1" fontId="18" fillId="0" borderId="9" xfId="0" applyNumberFormat="1" applyFont="1" applyFill="1" applyBorder="1" applyAlignment="1">
      <alignment horizontal="left"/>
    </xf>
    <xf numFmtId="2" fontId="18" fillId="0" borderId="9" xfId="0" applyNumberFormat="1" applyFont="1" applyFill="1" applyBorder="1"/>
    <xf numFmtId="2" fontId="18" fillId="0" borderId="0" xfId="0" applyNumberFormat="1" applyFont="1" applyFill="1" applyBorder="1" applyAlignment="1">
      <alignment horizontal="left" vertical="center"/>
    </xf>
    <xf numFmtId="0" fontId="0" fillId="0" borderId="14" xfId="0" applyFill="1" applyBorder="1"/>
    <xf numFmtId="192" fontId="15" fillId="0" borderId="8" xfId="0" applyNumberFormat="1" applyFont="1" applyFill="1" applyBorder="1"/>
    <xf numFmtId="49" fontId="1" fillId="0" borderId="0" xfId="0" applyNumberFormat="1" applyFont="1" applyFill="1"/>
    <xf numFmtId="0" fontId="0" fillId="0" borderId="10" xfId="0" applyFill="1" applyBorder="1"/>
    <xf numFmtId="192" fontId="20" fillId="0" borderId="5" xfId="0" applyNumberFormat="1" applyFont="1" applyFill="1" applyBorder="1" applyAlignment="1">
      <alignment horizontal="center"/>
    </xf>
    <xf numFmtId="0" fontId="22" fillId="0" borderId="32" xfId="0" applyFont="1" applyFill="1" applyBorder="1"/>
    <xf numFmtId="192" fontId="50" fillId="0" borderId="0" xfId="0" applyNumberFormat="1" applyFont="1" applyFill="1" applyAlignment="1">
      <alignment horizontal="center" vertical="center"/>
    </xf>
    <xf numFmtId="192" fontId="2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vertical="center" wrapText="1"/>
    </xf>
    <xf numFmtId="0" fontId="18" fillId="0" borderId="15" xfId="0" applyFont="1" applyFill="1" applyBorder="1" applyAlignment="1">
      <alignment horizontal="left" wrapText="1"/>
    </xf>
    <xf numFmtId="0" fontId="15" fillId="0" borderId="9" xfId="0" applyFont="1" applyFill="1" applyBorder="1"/>
    <xf numFmtId="192" fontId="15" fillId="0" borderId="14" xfId="0" applyNumberFormat="1" applyFont="1" applyFill="1" applyBorder="1" applyAlignment="1">
      <alignment horizontal="center"/>
    </xf>
    <xf numFmtId="195" fontId="32" fillId="0" borderId="9" xfId="0" applyNumberFormat="1" applyFont="1" applyFill="1" applyBorder="1" applyAlignment="1">
      <alignment horizontal="center"/>
    </xf>
    <xf numFmtId="0" fontId="19" fillId="0" borderId="29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center" vertical="center"/>
    </xf>
    <xf numFmtId="192" fontId="28" fillId="0" borderId="8" xfId="0" applyNumberFormat="1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/>
    </xf>
    <xf numFmtId="192" fontId="28" fillId="0" borderId="14" xfId="0" applyNumberFormat="1" applyFont="1" applyFill="1" applyBorder="1" applyAlignment="1">
      <alignment horizontal="center"/>
    </xf>
    <xf numFmtId="1" fontId="19" fillId="0" borderId="2" xfId="0" applyNumberFormat="1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horizontal="left" vertical="center"/>
    </xf>
    <xf numFmtId="1" fontId="19" fillId="0" borderId="3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192" fontId="22" fillId="0" borderId="9" xfId="0" applyNumberFormat="1" applyFont="1" applyFill="1" applyBorder="1" applyAlignment="1">
      <alignment horizontal="center"/>
    </xf>
    <xf numFmtId="192" fontId="28" fillId="0" borderId="9" xfId="0" applyNumberFormat="1" applyFont="1" applyFill="1" applyBorder="1" applyAlignment="1">
      <alignment horizontal="center"/>
    </xf>
    <xf numFmtId="192" fontId="19" fillId="0" borderId="9" xfId="0" applyNumberFormat="1" applyFont="1" applyFill="1" applyBorder="1" applyAlignment="1">
      <alignment horizontal="center" vertical="center"/>
    </xf>
    <xf numFmtId="49" fontId="28" fillId="0" borderId="3" xfId="0" applyNumberFormat="1" applyFont="1" applyFill="1" applyBorder="1" applyAlignment="1">
      <alignment horizontal="right" vertical="top"/>
    </xf>
    <xf numFmtId="49" fontId="28" fillId="0" borderId="9" xfId="0" applyNumberFormat="1" applyFont="1" applyFill="1" applyBorder="1" applyAlignment="1">
      <alignment horizontal="right" vertical="top"/>
    </xf>
    <xf numFmtId="49" fontId="19" fillId="0" borderId="9" xfId="0" applyNumberFormat="1" applyFont="1" applyFill="1" applyBorder="1" applyAlignment="1">
      <alignment horizontal="left" vertical="top" wrapText="1"/>
    </xf>
    <xf numFmtId="49" fontId="5" fillId="0" borderId="9" xfId="0" applyNumberFormat="1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center"/>
    </xf>
    <xf numFmtId="0" fontId="58" fillId="0" borderId="9" xfId="0" applyFont="1" applyFill="1" applyBorder="1" applyAlignment="1">
      <alignment horizontal="center"/>
    </xf>
    <xf numFmtId="0" fontId="58" fillId="0" borderId="8" xfId="0" applyFont="1" applyFill="1" applyBorder="1"/>
    <xf numFmtId="2" fontId="26" fillId="0" borderId="8" xfId="0" applyNumberFormat="1" applyFont="1" applyFill="1" applyBorder="1" applyAlignment="1">
      <alignment horizontal="center"/>
    </xf>
    <xf numFmtId="2" fontId="26" fillId="0" borderId="8" xfId="0" applyNumberFormat="1" applyFont="1" applyFill="1" applyBorder="1" applyAlignment="1">
      <alignment horizontal="left" vertical="center"/>
    </xf>
    <xf numFmtId="1" fontId="26" fillId="0" borderId="14" xfId="0" applyNumberFormat="1" applyFont="1" applyFill="1" applyBorder="1" applyAlignment="1">
      <alignment horizontal="center"/>
    </xf>
    <xf numFmtId="192" fontId="32" fillId="0" borderId="41" xfId="0" applyNumberFormat="1" applyFont="1" applyFill="1" applyBorder="1" applyAlignment="1">
      <alignment horizontal="center"/>
    </xf>
    <xf numFmtId="0" fontId="19" fillId="0" borderId="9" xfId="0" applyFont="1" applyFill="1" applyBorder="1"/>
    <xf numFmtId="2" fontId="17" fillId="0" borderId="0" xfId="0" applyNumberFormat="1" applyFont="1" applyFill="1" applyBorder="1" applyAlignment="1">
      <alignment wrapText="1"/>
    </xf>
    <xf numFmtId="0" fontId="19" fillId="0" borderId="14" xfId="0" applyFont="1" applyFill="1" applyBorder="1"/>
    <xf numFmtId="195" fontId="22" fillId="0" borderId="0" xfId="0" applyNumberFormat="1" applyFont="1" applyFill="1" applyBorder="1" applyAlignment="1">
      <alignment horizontal="center"/>
    </xf>
    <xf numFmtId="0" fontId="18" fillId="0" borderId="15" xfId="0" applyFont="1" applyFill="1" applyBorder="1" applyAlignment="1">
      <alignment horizontal="left"/>
    </xf>
    <xf numFmtId="2" fontId="18" fillId="0" borderId="29" xfId="0" applyNumberFormat="1" applyFont="1" applyFill="1" applyBorder="1" applyAlignment="1">
      <alignment horizontal="left" vertical="center"/>
    </xf>
    <xf numFmtId="0" fontId="15" fillId="0" borderId="15" xfId="0" applyFont="1" applyFill="1" applyBorder="1" applyAlignment="1">
      <alignment shrinkToFit="1"/>
    </xf>
    <xf numFmtId="0" fontId="46" fillId="0" borderId="0" xfId="0" applyFont="1" applyFill="1" applyBorder="1"/>
    <xf numFmtId="192" fontId="54" fillId="0" borderId="0" xfId="0" applyNumberFormat="1" applyFont="1" applyFill="1" applyBorder="1" applyAlignment="1">
      <alignment horizontal="center" shrinkToFit="1"/>
    </xf>
    <xf numFmtId="0" fontId="39" fillId="0" borderId="31" xfId="0" applyFont="1" applyFill="1" applyBorder="1" applyAlignment="1">
      <alignment shrinkToFit="1"/>
    </xf>
    <xf numFmtId="192" fontId="0" fillId="0" borderId="0" xfId="0" applyNumberFormat="1" applyFill="1" applyAlignment="1">
      <alignment horizontal="center" vertical="center"/>
    </xf>
    <xf numFmtId="0" fontId="0" fillId="0" borderId="3" xfId="0" applyFill="1" applyBorder="1"/>
    <xf numFmtId="0" fontId="0" fillId="0" borderId="11" xfId="0" applyFill="1" applyBorder="1" applyAlignment="1">
      <alignment horizontal="center" vertical="center"/>
    </xf>
    <xf numFmtId="192" fontId="0" fillId="0" borderId="36" xfId="0" applyNumberFormat="1" applyFill="1" applyBorder="1" applyAlignment="1">
      <alignment horizontal="center" vertical="center"/>
    </xf>
    <xf numFmtId="0" fontId="0" fillId="0" borderId="37" xfId="0" applyFill="1" applyBorder="1" applyAlignment="1">
      <alignment vertical="center"/>
    </xf>
    <xf numFmtId="0" fontId="76" fillId="0" borderId="0" xfId="0" applyFont="1" applyFill="1" applyBorder="1"/>
    <xf numFmtId="192" fontId="3" fillId="0" borderId="0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192" fontId="0" fillId="0" borderId="5" xfId="0" applyNumberFormat="1" applyFill="1" applyBorder="1" applyAlignment="1">
      <alignment horizontal="center" vertical="center"/>
    </xf>
    <xf numFmtId="192" fontId="3" fillId="0" borderId="11" xfId="0" applyNumberFormat="1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/>
    </xf>
    <xf numFmtId="0" fontId="28" fillId="0" borderId="5" xfId="0" applyFont="1" applyFill="1" applyBorder="1"/>
    <xf numFmtId="0" fontId="22" fillId="0" borderId="5" xfId="0" applyFont="1" applyFill="1" applyBorder="1" applyAlignment="1">
      <alignment horizontal="left"/>
    </xf>
    <xf numFmtId="0" fontId="0" fillId="0" borderId="5" xfId="0" applyFill="1" applyBorder="1" applyAlignment="1">
      <alignment horizontal="right"/>
    </xf>
    <xf numFmtId="192" fontId="28" fillId="0" borderId="5" xfId="0" applyNumberFormat="1" applyFont="1" applyFill="1" applyBorder="1" applyAlignment="1">
      <alignment horizontal="center" vertical="center"/>
    </xf>
    <xf numFmtId="192" fontId="28" fillId="0" borderId="5" xfId="0" applyNumberFormat="1" applyFont="1" applyFill="1" applyBorder="1" applyAlignment="1">
      <alignment horizontal="center"/>
    </xf>
    <xf numFmtId="0" fontId="28" fillId="0" borderId="43" xfId="0" applyFont="1" applyFill="1" applyBorder="1"/>
    <xf numFmtId="0" fontId="22" fillId="0" borderId="43" xfId="0" applyFont="1" applyFill="1" applyBorder="1" applyAlignment="1">
      <alignment horizontal="left"/>
    </xf>
    <xf numFmtId="0" fontId="0" fillId="0" borderId="43" xfId="0" applyFill="1" applyBorder="1"/>
    <xf numFmtId="0" fontId="0" fillId="0" borderId="43" xfId="0" applyFill="1" applyBorder="1" applyAlignment="1">
      <alignment horizontal="right"/>
    </xf>
    <xf numFmtId="193" fontId="22" fillId="0" borderId="43" xfId="0" applyNumberFormat="1" applyFont="1" applyFill="1" applyBorder="1"/>
    <xf numFmtId="192" fontId="0" fillId="0" borderId="43" xfId="0" applyNumberFormat="1" applyFill="1" applyBorder="1"/>
    <xf numFmtId="192" fontId="28" fillId="0" borderId="43" xfId="0" applyNumberFormat="1" applyFont="1" applyFill="1" applyBorder="1" applyAlignment="1">
      <alignment horizontal="center" vertical="center"/>
    </xf>
    <xf numFmtId="192" fontId="28" fillId="0" borderId="43" xfId="0" applyNumberFormat="1" applyFont="1" applyFill="1" applyBorder="1"/>
    <xf numFmtId="192" fontId="0" fillId="0" borderId="11" xfId="0" applyNumberFormat="1" applyFill="1" applyBorder="1" applyAlignment="1">
      <alignment horizontal="center" vertical="center"/>
    </xf>
    <xf numFmtId="192" fontId="28" fillId="0" borderId="43" xfId="0" applyNumberFormat="1" applyFont="1" applyFill="1" applyBorder="1" applyAlignment="1">
      <alignment horizontal="center"/>
    </xf>
    <xf numFmtId="0" fontId="28" fillId="0" borderId="9" xfId="0" applyFont="1" applyFill="1" applyBorder="1"/>
    <xf numFmtId="0" fontId="0" fillId="0" borderId="41" xfId="0" applyFill="1" applyBorder="1" applyAlignment="1">
      <alignment horizontal="right"/>
    </xf>
    <xf numFmtId="0" fontId="22" fillId="0" borderId="0" xfId="0" applyFont="1" applyFill="1" applyAlignment="1">
      <alignment horizontal="left"/>
    </xf>
    <xf numFmtId="0" fontId="77" fillId="0" borderId="12" xfId="0" applyFont="1" applyFill="1" applyBorder="1" applyAlignment="1">
      <alignment horizontal="center" vertical="center"/>
    </xf>
    <xf numFmtId="2" fontId="18" fillId="0" borderId="11" xfId="0" applyNumberFormat="1" applyFont="1" applyFill="1" applyBorder="1" applyAlignment="1">
      <alignment wrapText="1"/>
    </xf>
    <xf numFmtId="1" fontId="22" fillId="0" borderId="11" xfId="0" applyNumberFormat="1" applyFont="1" applyFill="1" applyBorder="1" applyAlignment="1">
      <alignment horizontal="left" vertical="center"/>
    </xf>
    <xf numFmtId="2" fontId="19" fillId="0" borderId="11" xfId="0" applyNumberFormat="1" applyFont="1" applyFill="1" applyBorder="1" applyAlignment="1">
      <alignment horizontal="center" vertical="center"/>
    </xf>
    <xf numFmtId="2" fontId="18" fillId="0" borderId="11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right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58" fillId="0" borderId="11" xfId="0" applyFont="1" applyFill="1" applyBorder="1" applyAlignment="1">
      <alignment horizontal="center" vertical="center"/>
    </xf>
    <xf numFmtId="192" fontId="58" fillId="0" borderId="36" xfId="0" applyNumberFormat="1" applyFont="1" applyFill="1" applyBorder="1" applyAlignment="1">
      <alignment horizontal="center" vertical="center"/>
    </xf>
    <xf numFmtId="192" fontId="28" fillId="0" borderId="41" xfId="0" applyNumberFormat="1" applyFont="1" applyFill="1" applyBorder="1" applyAlignment="1">
      <alignment horizontal="center" vertical="center"/>
    </xf>
    <xf numFmtId="192" fontId="28" fillId="0" borderId="41" xfId="0" applyNumberFormat="1" applyFont="1" applyFill="1" applyBorder="1" applyAlignment="1">
      <alignment horizontal="center"/>
    </xf>
    <xf numFmtId="0" fontId="20" fillId="0" borderId="11" xfId="0" applyFont="1" applyFill="1" applyBorder="1"/>
    <xf numFmtId="0" fontId="28" fillId="0" borderId="0" xfId="0" applyFont="1" applyFill="1"/>
    <xf numFmtId="0" fontId="28" fillId="0" borderId="0" xfId="0" applyFont="1" applyFill="1" applyAlignment="1">
      <alignment horizontal="left"/>
    </xf>
    <xf numFmtId="0" fontId="76" fillId="0" borderId="0" xfId="0" applyFont="1" applyFill="1"/>
    <xf numFmtId="0" fontId="28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33" xfId="0" applyFill="1" applyBorder="1"/>
    <xf numFmtId="0" fontId="7" fillId="0" borderId="4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7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84"/>
  <sheetViews>
    <sheetView view="pageBreakPreview" topLeftCell="A163" zoomScale="80" zoomScaleNormal="68" zoomScaleSheetLayoutView="80" workbookViewId="0">
      <selection activeCell="F56" sqref="F56"/>
    </sheetView>
  </sheetViews>
  <sheetFormatPr defaultRowHeight="12.75"/>
  <cols>
    <col min="1" max="1" width="4" style="308" customWidth="1"/>
    <col min="2" max="2" width="32.140625" style="308" customWidth="1"/>
    <col min="3" max="3" width="15.7109375" style="308" customWidth="1"/>
    <col min="4" max="4" width="9.28515625" style="308" customWidth="1"/>
    <col min="5" max="5" width="17.140625" style="308" customWidth="1"/>
    <col min="6" max="6" width="13" style="308" customWidth="1"/>
    <col min="7" max="7" width="13.85546875" style="308" customWidth="1"/>
    <col min="8" max="8" width="14" style="308" customWidth="1"/>
    <col min="9" max="9" width="10.5703125" style="308" customWidth="1"/>
    <col min="10" max="10" width="13" style="308" customWidth="1"/>
    <col min="11" max="11" width="13.42578125" style="473" customWidth="1"/>
    <col min="12" max="12" width="13.5703125" style="308" customWidth="1"/>
    <col min="13" max="13" width="14" style="308" customWidth="1"/>
    <col min="14" max="14" width="9.28515625" style="308" customWidth="1"/>
    <col min="15" max="15" width="12.85546875" style="308" customWidth="1"/>
    <col min="16" max="16" width="16.5703125" style="473" customWidth="1"/>
    <col min="17" max="17" width="18.85546875" style="308" customWidth="1"/>
    <col min="18" max="18" width="4.7109375" style="308" customWidth="1"/>
    <col min="19" max="16384" width="9.140625" style="308"/>
  </cols>
  <sheetData>
    <row r="1" spans="1:17" s="60" customFormat="1" ht="14.25" customHeight="1">
      <c r="A1" s="105" t="s">
        <v>210</v>
      </c>
      <c r="K1" s="692"/>
      <c r="P1" s="692"/>
      <c r="Q1" s="554" t="s">
        <v>516</v>
      </c>
    </row>
    <row r="2" spans="1:17" s="63" customFormat="1" ht="14.25" customHeight="1">
      <c r="A2" s="11" t="s">
        <v>211</v>
      </c>
      <c r="K2" s="693"/>
      <c r="P2" s="694"/>
    </row>
    <row r="3" spans="1:17" s="63" customFormat="1" ht="14.25" customHeight="1">
      <c r="A3" s="555" t="s">
        <v>0</v>
      </c>
      <c r="B3" s="556"/>
      <c r="C3" s="556"/>
      <c r="D3" s="556"/>
      <c r="E3" s="556"/>
      <c r="F3" s="556"/>
      <c r="G3" s="556"/>
      <c r="H3" s="364"/>
      <c r="K3" s="694"/>
      <c r="P3" s="694"/>
    </row>
    <row r="4" spans="1:17" s="412" customFormat="1" ht="14.25" customHeight="1" thickBot="1">
      <c r="A4" s="557" t="s">
        <v>212</v>
      </c>
      <c r="G4" s="183"/>
      <c r="H4" s="183"/>
      <c r="I4" s="558" t="s">
        <v>347</v>
      </c>
      <c r="J4" s="183"/>
      <c r="K4" s="695"/>
      <c r="L4" s="183"/>
      <c r="M4" s="183"/>
      <c r="N4" s="558" t="s">
        <v>348</v>
      </c>
      <c r="O4" s="183"/>
      <c r="P4" s="695"/>
    </row>
    <row r="5" spans="1:17" s="367" customFormat="1" ht="56.25" customHeight="1" thickTop="1" thickBot="1">
      <c r="A5" s="365" t="s">
        <v>8</v>
      </c>
      <c r="B5" s="349" t="s">
        <v>9</v>
      </c>
      <c r="C5" s="350" t="s">
        <v>1</v>
      </c>
      <c r="D5" s="350" t="s">
        <v>2</v>
      </c>
      <c r="E5" s="350" t="s">
        <v>3</v>
      </c>
      <c r="F5" s="350" t="s">
        <v>10</v>
      </c>
      <c r="G5" s="348" t="s">
        <v>517</v>
      </c>
      <c r="H5" s="350" t="s">
        <v>518</v>
      </c>
      <c r="I5" s="350" t="s">
        <v>4</v>
      </c>
      <c r="J5" s="350" t="s">
        <v>5</v>
      </c>
      <c r="K5" s="696" t="s">
        <v>6</v>
      </c>
      <c r="L5" s="348" t="str">
        <f>G5</f>
        <v>FINAL READING 31/07/2024</v>
      </c>
      <c r="M5" s="350" t="str">
        <f>H5</f>
        <v>INTIAL READING 01/07/2024</v>
      </c>
      <c r="N5" s="350" t="s">
        <v>4</v>
      </c>
      <c r="O5" s="350" t="s">
        <v>5</v>
      </c>
      <c r="P5" s="696" t="s">
        <v>6</v>
      </c>
      <c r="Q5" s="366" t="s">
        <v>266</v>
      </c>
    </row>
    <row r="6" spans="1:17" ht="1.5" hidden="1" customHeight="1" thickTop="1">
      <c r="A6" s="4"/>
      <c r="B6" s="5"/>
      <c r="C6" s="4"/>
      <c r="D6" s="4"/>
      <c r="E6" s="4"/>
      <c r="F6" s="4"/>
      <c r="L6" s="317"/>
    </row>
    <row r="7" spans="1:17" ht="15.75" customHeight="1" thickTop="1">
      <c r="A7" s="180"/>
      <c r="B7" s="231" t="s">
        <v>13</v>
      </c>
      <c r="C7" s="219"/>
      <c r="D7" s="237"/>
      <c r="E7" s="237"/>
      <c r="F7" s="219"/>
      <c r="G7" s="652"/>
      <c r="H7" s="374"/>
      <c r="I7" s="374"/>
      <c r="J7" s="374"/>
      <c r="K7" s="697"/>
      <c r="L7" s="652"/>
      <c r="M7" s="374"/>
      <c r="N7" s="374"/>
      <c r="O7" s="374"/>
      <c r="P7" s="714"/>
      <c r="Q7" s="370"/>
    </row>
    <row r="8" spans="1:17" ht="16.5" customHeight="1">
      <c r="A8" s="181">
        <v>1</v>
      </c>
      <c r="B8" s="232" t="s">
        <v>14</v>
      </c>
      <c r="C8" s="226">
        <v>4902497</v>
      </c>
      <c r="D8" s="235" t="s">
        <v>12</v>
      </c>
      <c r="E8" s="221" t="s">
        <v>300</v>
      </c>
      <c r="F8" s="226">
        <v>-1000</v>
      </c>
      <c r="G8" s="229">
        <v>633</v>
      </c>
      <c r="H8" s="230">
        <v>633</v>
      </c>
      <c r="I8" s="230">
        <f>G8-H8</f>
        <v>0</v>
      </c>
      <c r="J8" s="230">
        <f>$F8*I8</f>
        <v>0</v>
      </c>
      <c r="K8" s="698">
        <f>J8/1000000</f>
        <v>0</v>
      </c>
      <c r="L8" s="229">
        <v>999563</v>
      </c>
      <c r="M8" s="230">
        <v>999603</v>
      </c>
      <c r="N8" s="230">
        <f>L8-M8</f>
        <v>-40</v>
      </c>
      <c r="O8" s="230">
        <f>$F8*N8</f>
        <v>40000</v>
      </c>
      <c r="P8" s="698">
        <f>O8/1000000</f>
        <v>0.04</v>
      </c>
      <c r="Q8" s="644"/>
    </row>
    <row r="9" spans="1:17" ht="16.5">
      <c r="A9" s="181">
        <v>2</v>
      </c>
      <c r="B9" s="232" t="s">
        <v>330</v>
      </c>
      <c r="C9" s="226">
        <v>4864976</v>
      </c>
      <c r="D9" s="235" t="s">
        <v>12</v>
      </c>
      <c r="E9" s="221" t="s">
        <v>300</v>
      </c>
      <c r="F9" s="226">
        <v>-2000</v>
      </c>
      <c r="G9" s="229">
        <v>100940</v>
      </c>
      <c r="H9" s="230">
        <v>100821</v>
      </c>
      <c r="I9" s="230">
        <f>G9-H9</f>
        <v>119</v>
      </c>
      <c r="J9" s="230">
        <f>$F9*I9</f>
        <v>-238000</v>
      </c>
      <c r="K9" s="698">
        <f>J9/1000000</f>
        <v>-0.23799999999999999</v>
      </c>
      <c r="L9" s="229">
        <v>6439</v>
      </c>
      <c r="M9" s="230">
        <v>6378</v>
      </c>
      <c r="N9" s="230">
        <f>L9-M9</f>
        <v>61</v>
      </c>
      <c r="O9" s="230">
        <f>$F9*N9</f>
        <v>-122000</v>
      </c>
      <c r="P9" s="698">
        <f>O9/1000000</f>
        <v>-0.122</v>
      </c>
      <c r="Q9" s="316"/>
    </row>
    <row r="10" spans="1:17" ht="16.5">
      <c r="A10" s="181"/>
      <c r="B10" s="232"/>
      <c r="C10" s="226" t="s">
        <v>473</v>
      </c>
      <c r="D10" s="235" t="s">
        <v>438</v>
      </c>
      <c r="E10" s="221" t="s">
        <v>300</v>
      </c>
      <c r="F10" s="226">
        <v>-1</v>
      </c>
      <c r="G10" s="229">
        <v>3192999.94</v>
      </c>
      <c r="H10" s="230">
        <v>2921999.87</v>
      </c>
      <c r="I10" s="230">
        <f>G10-H10</f>
        <v>271000.06999999983</v>
      </c>
      <c r="J10" s="230">
        <f>$F10*I10</f>
        <v>-271000.06999999983</v>
      </c>
      <c r="K10" s="698">
        <f>J10/1000000</f>
        <v>-0.27100006999999982</v>
      </c>
      <c r="L10" s="229">
        <v>436000</v>
      </c>
      <c r="M10" s="230">
        <v>453000</v>
      </c>
      <c r="N10" s="230">
        <f>L10-M10</f>
        <v>-17000</v>
      </c>
      <c r="O10" s="230">
        <f>$F10*N10</f>
        <v>17000</v>
      </c>
      <c r="P10" s="698">
        <f>O10/1000000</f>
        <v>1.7000000000000001E-2</v>
      </c>
      <c r="Q10" s="309"/>
    </row>
    <row r="11" spans="1:17" ht="15.95" customHeight="1">
      <c r="A11" s="181">
        <v>3</v>
      </c>
      <c r="B11" s="232" t="s">
        <v>16</v>
      </c>
      <c r="C11" s="226">
        <v>4864924</v>
      </c>
      <c r="D11" s="235" t="s">
        <v>12</v>
      </c>
      <c r="E11" s="221" t="s">
        <v>300</v>
      </c>
      <c r="F11" s="226">
        <v>-1000</v>
      </c>
      <c r="G11" s="229">
        <v>19406</v>
      </c>
      <c r="H11" s="230">
        <v>19283</v>
      </c>
      <c r="I11" s="230">
        <f>G11-H11</f>
        <v>123</v>
      </c>
      <c r="J11" s="230">
        <f>$F11*I11</f>
        <v>-123000</v>
      </c>
      <c r="K11" s="698">
        <f>J11/1000000</f>
        <v>-0.123</v>
      </c>
      <c r="L11" s="229">
        <v>3960</v>
      </c>
      <c r="M11" s="230">
        <v>3906</v>
      </c>
      <c r="N11" s="230">
        <f>L11-M11</f>
        <v>54</v>
      </c>
      <c r="O11" s="230">
        <f>$F11*N11</f>
        <v>-54000</v>
      </c>
      <c r="P11" s="698">
        <f>O11/1000000</f>
        <v>-5.3999999999999999E-2</v>
      </c>
      <c r="Q11" s="312"/>
    </row>
    <row r="12" spans="1:17" ht="15.95" customHeight="1">
      <c r="A12" s="181">
        <v>4</v>
      </c>
      <c r="B12" s="232" t="s">
        <v>151</v>
      </c>
      <c r="C12" s="226" t="s">
        <v>467</v>
      </c>
      <c r="D12" s="235" t="s">
        <v>438</v>
      </c>
      <c r="E12" s="221" t="s">
        <v>300</v>
      </c>
      <c r="F12" s="226">
        <v>-1</v>
      </c>
      <c r="G12" s="229">
        <v>3483000.06</v>
      </c>
      <c r="H12" s="230">
        <v>3472999.94</v>
      </c>
      <c r="I12" s="230">
        <f>G12-H12</f>
        <v>10000.120000000112</v>
      </c>
      <c r="J12" s="230">
        <f>$F12*I12</f>
        <v>-10000.120000000112</v>
      </c>
      <c r="K12" s="698">
        <f>J12/1000000</f>
        <v>-1.0000120000000112E-2</v>
      </c>
      <c r="L12" s="229">
        <v>1239000.06</v>
      </c>
      <c r="M12" s="230">
        <v>1243000.06</v>
      </c>
      <c r="N12" s="230">
        <f>L12-M12</f>
        <v>-4000</v>
      </c>
      <c r="O12" s="230">
        <f>$F12*N12</f>
        <v>4000</v>
      </c>
      <c r="P12" s="698">
        <f>O12/1000000</f>
        <v>4.0000000000000001E-3</v>
      </c>
      <c r="Q12" s="312"/>
    </row>
    <row r="13" spans="1:17" ht="15.95" customHeight="1">
      <c r="A13" s="181"/>
      <c r="B13" s="233" t="s">
        <v>17</v>
      </c>
      <c r="C13" s="226"/>
      <c r="D13" s="236"/>
      <c r="E13" s="236"/>
      <c r="F13" s="226"/>
      <c r="G13" s="229"/>
      <c r="H13" s="230"/>
      <c r="I13" s="230"/>
      <c r="J13" s="230"/>
      <c r="K13" s="698"/>
      <c r="L13" s="229"/>
      <c r="M13" s="230"/>
      <c r="N13" s="230"/>
      <c r="O13" s="230"/>
      <c r="P13" s="698"/>
      <c r="Q13" s="312"/>
    </row>
    <row r="14" spans="1:17" ht="15.95" customHeight="1">
      <c r="A14" s="181">
        <v>5</v>
      </c>
      <c r="B14" s="232" t="s">
        <v>14</v>
      </c>
      <c r="C14" s="226">
        <v>4865012</v>
      </c>
      <c r="D14" s="235" t="s">
        <v>12</v>
      </c>
      <c r="E14" s="221" t="s">
        <v>300</v>
      </c>
      <c r="F14" s="226">
        <v>-1000</v>
      </c>
      <c r="G14" s="229">
        <v>476</v>
      </c>
      <c r="H14" s="230">
        <v>463</v>
      </c>
      <c r="I14" s="230">
        <f>G14-H14</f>
        <v>13</v>
      </c>
      <c r="J14" s="230">
        <f>$F14*I14</f>
        <v>-13000</v>
      </c>
      <c r="K14" s="698">
        <f>J14/1000000</f>
        <v>-1.2999999999999999E-2</v>
      </c>
      <c r="L14" s="229">
        <v>863</v>
      </c>
      <c r="M14" s="230">
        <v>747</v>
      </c>
      <c r="N14" s="230">
        <f>L14-M14</f>
        <v>116</v>
      </c>
      <c r="O14" s="230">
        <f>$F14*N14</f>
        <v>-116000</v>
      </c>
      <c r="P14" s="698">
        <f>O14/1000000</f>
        <v>-0.11600000000000001</v>
      </c>
      <c r="Q14" s="320"/>
    </row>
    <row r="15" spans="1:17" ht="15.95" customHeight="1">
      <c r="A15" s="181">
        <v>6</v>
      </c>
      <c r="B15" s="232" t="s">
        <v>15</v>
      </c>
      <c r="C15" s="226">
        <v>4864896</v>
      </c>
      <c r="D15" s="235" t="s">
        <v>12</v>
      </c>
      <c r="E15" s="221" t="s">
        <v>300</v>
      </c>
      <c r="F15" s="226">
        <v>-2000</v>
      </c>
      <c r="G15" s="229">
        <v>327</v>
      </c>
      <c r="H15" s="230">
        <v>331</v>
      </c>
      <c r="I15" s="230">
        <f>G15-H15</f>
        <v>-4</v>
      </c>
      <c r="J15" s="230">
        <f>$F15*I15</f>
        <v>8000</v>
      </c>
      <c r="K15" s="698">
        <f>J15/1000000</f>
        <v>8.0000000000000002E-3</v>
      </c>
      <c r="L15" s="229">
        <v>3427</v>
      </c>
      <c r="M15" s="230">
        <v>3430</v>
      </c>
      <c r="N15" s="230">
        <f>L15-M15</f>
        <v>-3</v>
      </c>
      <c r="O15" s="230">
        <f>$F15*N15</f>
        <v>6000</v>
      </c>
      <c r="P15" s="698">
        <f>O15/1000000</f>
        <v>6.0000000000000001E-3</v>
      </c>
      <c r="Q15" s="312"/>
    </row>
    <row r="16" spans="1:17" ht="15.95" customHeight="1">
      <c r="A16" s="181"/>
      <c r="B16" s="232"/>
      <c r="C16" s="226"/>
      <c r="D16" s="235"/>
      <c r="E16" s="221"/>
      <c r="F16" s="226"/>
      <c r="G16" s="229"/>
      <c r="H16" s="230"/>
      <c r="I16" s="230"/>
      <c r="J16" s="230"/>
      <c r="K16" s="698"/>
      <c r="L16" s="229"/>
      <c r="M16" s="230"/>
      <c r="N16" s="230"/>
      <c r="O16" s="230"/>
      <c r="P16" s="698"/>
      <c r="Q16" s="312"/>
    </row>
    <row r="17" spans="1:17" ht="16.5" customHeight="1">
      <c r="A17" s="181"/>
      <c r="B17" s="233" t="s">
        <v>20</v>
      </c>
      <c r="C17" s="226"/>
      <c r="D17" s="236"/>
      <c r="E17" s="221"/>
      <c r="F17" s="226"/>
      <c r="G17" s="229"/>
      <c r="H17" s="230"/>
      <c r="I17" s="230"/>
      <c r="J17" s="230"/>
      <c r="K17" s="698"/>
      <c r="L17" s="229"/>
      <c r="M17" s="230"/>
      <c r="N17" s="230"/>
      <c r="O17" s="230"/>
      <c r="P17" s="698"/>
      <c r="Q17" s="312"/>
    </row>
    <row r="18" spans="1:17" ht="14.25" customHeight="1">
      <c r="A18" s="181">
        <v>7</v>
      </c>
      <c r="B18" s="232" t="s">
        <v>434</v>
      </c>
      <c r="C18" s="226">
        <v>4864964</v>
      </c>
      <c r="D18" s="235" t="s">
        <v>12</v>
      </c>
      <c r="E18" s="221" t="s">
        <v>300</v>
      </c>
      <c r="F18" s="226">
        <v>-1000</v>
      </c>
      <c r="G18" s="229">
        <v>41993</v>
      </c>
      <c r="H18" s="230">
        <v>42018</v>
      </c>
      <c r="I18" s="230">
        <f>G18-H18</f>
        <v>-25</v>
      </c>
      <c r="J18" s="230">
        <f>$F18*I18</f>
        <v>25000</v>
      </c>
      <c r="K18" s="698">
        <f>J18/1000000</f>
        <v>2.5000000000000001E-2</v>
      </c>
      <c r="L18" s="229">
        <v>999045</v>
      </c>
      <c r="M18" s="230">
        <v>999031</v>
      </c>
      <c r="N18" s="230">
        <f>L18-M18</f>
        <v>14</v>
      </c>
      <c r="O18" s="230">
        <f>$F18*N18</f>
        <v>-14000</v>
      </c>
      <c r="P18" s="698">
        <f>O18/1000000</f>
        <v>-1.4E-2</v>
      </c>
      <c r="Q18" s="312"/>
    </row>
    <row r="19" spans="1:17" ht="13.5" customHeight="1">
      <c r="A19" s="181">
        <v>8</v>
      </c>
      <c r="B19" s="232" t="s">
        <v>15</v>
      </c>
      <c r="C19" s="226">
        <v>4865016</v>
      </c>
      <c r="D19" s="235" t="s">
        <v>12</v>
      </c>
      <c r="E19" s="221" t="s">
        <v>300</v>
      </c>
      <c r="F19" s="226">
        <v>-1000</v>
      </c>
      <c r="G19" s="229">
        <v>1718</v>
      </c>
      <c r="H19" s="230">
        <v>1753</v>
      </c>
      <c r="I19" s="230">
        <f>G19-H19</f>
        <v>-35</v>
      </c>
      <c r="J19" s="230">
        <f>$F19*I19</f>
        <v>35000</v>
      </c>
      <c r="K19" s="698">
        <f>J19/1000000</f>
        <v>3.5000000000000003E-2</v>
      </c>
      <c r="L19" s="229">
        <v>999874</v>
      </c>
      <c r="M19" s="230">
        <v>999864</v>
      </c>
      <c r="N19" s="230">
        <f>L19-M19</f>
        <v>10</v>
      </c>
      <c r="O19" s="230">
        <f>$F19*N19</f>
        <v>-10000</v>
      </c>
      <c r="P19" s="698">
        <f>O19/1000000</f>
        <v>-0.01</v>
      </c>
      <c r="Q19" s="320"/>
    </row>
    <row r="20" spans="1:17" ht="14.25" customHeight="1">
      <c r="A20" s="181">
        <v>9</v>
      </c>
      <c r="B20" s="232" t="s">
        <v>21</v>
      </c>
      <c r="C20" s="226">
        <v>4864997</v>
      </c>
      <c r="D20" s="235" t="s">
        <v>12</v>
      </c>
      <c r="E20" s="221" t="s">
        <v>300</v>
      </c>
      <c r="F20" s="226">
        <v>-1000</v>
      </c>
      <c r="G20" s="229">
        <v>37572</v>
      </c>
      <c r="H20" s="230">
        <v>37542</v>
      </c>
      <c r="I20" s="230">
        <f>G20-H20</f>
        <v>30</v>
      </c>
      <c r="J20" s="230">
        <f>$F20*I20</f>
        <v>-30000</v>
      </c>
      <c r="K20" s="698">
        <f>J20/1000000</f>
        <v>-0.03</v>
      </c>
      <c r="L20" s="229">
        <v>996841</v>
      </c>
      <c r="M20" s="230">
        <v>996826</v>
      </c>
      <c r="N20" s="230">
        <f>L20-M20</f>
        <v>15</v>
      </c>
      <c r="O20" s="230">
        <f>$F20*N20</f>
        <v>-15000</v>
      </c>
      <c r="P20" s="698">
        <f>O20/1000000</f>
        <v>-1.4999999999999999E-2</v>
      </c>
      <c r="Q20" s="319"/>
    </row>
    <row r="21" spans="1:17" ht="13.5" customHeight="1">
      <c r="A21" s="181">
        <v>10</v>
      </c>
      <c r="B21" s="232" t="s">
        <v>22</v>
      </c>
      <c r="C21" s="226">
        <v>4902498</v>
      </c>
      <c r="D21" s="235" t="s">
        <v>12</v>
      </c>
      <c r="E21" s="221" t="s">
        <v>300</v>
      </c>
      <c r="F21" s="226">
        <v>-1000</v>
      </c>
      <c r="G21" s="229">
        <v>1679</v>
      </c>
      <c r="H21" s="230">
        <v>1682</v>
      </c>
      <c r="I21" s="230">
        <f>G21-H21</f>
        <v>-3</v>
      </c>
      <c r="J21" s="230">
        <f>$F21*I21</f>
        <v>3000</v>
      </c>
      <c r="K21" s="698">
        <f>J21/1000000</f>
        <v>3.0000000000000001E-3</v>
      </c>
      <c r="L21" s="229">
        <v>999857</v>
      </c>
      <c r="M21" s="230">
        <v>999843</v>
      </c>
      <c r="N21" s="230">
        <f>L21-M21</f>
        <v>14</v>
      </c>
      <c r="O21" s="230">
        <f>$F21*N21</f>
        <v>-14000</v>
      </c>
      <c r="P21" s="698">
        <f>O21/1000000</f>
        <v>-1.4E-2</v>
      </c>
      <c r="Q21" s="312"/>
    </row>
    <row r="22" spans="1:17" ht="15.95" customHeight="1">
      <c r="A22" s="181"/>
      <c r="B22" s="233" t="s">
        <v>23</v>
      </c>
      <c r="C22" s="226"/>
      <c r="D22" s="236"/>
      <c r="E22" s="221"/>
      <c r="F22" s="226"/>
      <c r="G22" s="229"/>
      <c r="H22" s="230"/>
      <c r="I22" s="230"/>
      <c r="J22" s="230"/>
      <c r="K22" s="698"/>
      <c r="L22" s="229"/>
      <c r="M22" s="230"/>
      <c r="N22" s="230"/>
      <c r="O22" s="230"/>
      <c r="P22" s="698"/>
      <c r="Q22" s="312"/>
    </row>
    <row r="23" spans="1:17" ht="15.95" customHeight="1">
      <c r="A23" s="181">
        <v>11</v>
      </c>
      <c r="B23" s="232" t="s">
        <v>14</v>
      </c>
      <c r="C23" s="226">
        <v>4864930</v>
      </c>
      <c r="D23" s="235" t="s">
        <v>12</v>
      </c>
      <c r="E23" s="221" t="s">
        <v>300</v>
      </c>
      <c r="F23" s="226">
        <v>-1000</v>
      </c>
      <c r="G23" s="229">
        <v>17446</v>
      </c>
      <c r="H23" s="230">
        <v>17446</v>
      </c>
      <c r="I23" s="230">
        <f t="shared" ref="I23:I28" si="0">G23-H23</f>
        <v>0</v>
      </c>
      <c r="J23" s="230">
        <f t="shared" ref="J23:J28" si="1">$F23*I23</f>
        <v>0</v>
      </c>
      <c r="K23" s="698">
        <f t="shared" ref="K23:K28" si="2">J23/1000000</f>
        <v>0</v>
      </c>
      <c r="L23" s="229">
        <v>1017</v>
      </c>
      <c r="M23" s="230">
        <v>13</v>
      </c>
      <c r="N23" s="230">
        <f t="shared" ref="N23:N28" si="3">L23-M23</f>
        <v>1004</v>
      </c>
      <c r="O23" s="230">
        <f t="shared" ref="O23:O28" si="4">$F23*N23</f>
        <v>-1004000</v>
      </c>
      <c r="P23" s="698">
        <f t="shared" ref="P23:P28" si="5">O23/1000000</f>
        <v>-1.004</v>
      </c>
      <c r="Q23" s="320"/>
    </row>
    <row r="24" spans="1:17" ht="15.95" customHeight="1">
      <c r="A24" s="181">
        <v>12</v>
      </c>
      <c r="B24" s="232" t="s">
        <v>24</v>
      </c>
      <c r="C24" s="226">
        <v>4864917</v>
      </c>
      <c r="D24" s="235" t="s">
        <v>12</v>
      </c>
      <c r="E24" s="221" t="s">
        <v>300</v>
      </c>
      <c r="F24" s="226">
        <v>-1000</v>
      </c>
      <c r="G24" s="229">
        <v>40133</v>
      </c>
      <c r="H24" s="230">
        <v>40133</v>
      </c>
      <c r="I24" s="230">
        <f>G24-H24</f>
        <v>0</v>
      </c>
      <c r="J24" s="230">
        <f>$F24*I24</f>
        <v>0</v>
      </c>
      <c r="K24" s="698">
        <f>J24/1000000</f>
        <v>0</v>
      </c>
      <c r="L24" s="229">
        <v>4827</v>
      </c>
      <c r="M24" s="230">
        <v>4096</v>
      </c>
      <c r="N24" s="230">
        <f>L24-M24</f>
        <v>731</v>
      </c>
      <c r="O24" s="230">
        <f>$F24*N24</f>
        <v>-731000</v>
      </c>
      <c r="P24" s="698">
        <f>O24/1000000</f>
        <v>-0.73099999999999998</v>
      </c>
      <c r="Q24" s="320"/>
    </row>
    <row r="25" spans="1:17" ht="16.5">
      <c r="A25" s="181">
        <v>13</v>
      </c>
      <c r="B25" s="232" t="s">
        <v>21</v>
      </c>
      <c r="C25" s="226">
        <v>4864922</v>
      </c>
      <c r="D25" s="235" t="s">
        <v>12</v>
      </c>
      <c r="E25" s="221" t="s">
        <v>300</v>
      </c>
      <c r="F25" s="226">
        <v>-1000</v>
      </c>
      <c r="G25" s="229">
        <v>65583</v>
      </c>
      <c r="H25" s="230">
        <v>65575</v>
      </c>
      <c r="I25" s="230">
        <f t="shared" si="0"/>
        <v>8</v>
      </c>
      <c r="J25" s="230">
        <f t="shared" si="1"/>
        <v>-8000</v>
      </c>
      <c r="K25" s="698">
        <f t="shared" si="2"/>
        <v>-8.0000000000000002E-3</v>
      </c>
      <c r="L25" s="229">
        <v>996755</v>
      </c>
      <c r="M25" s="230">
        <v>996392</v>
      </c>
      <c r="N25" s="230">
        <f t="shared" si="3"/>
        <v>363</v>
      </c>
      <c r="O25" s="230">
        <f t="shared" si="4"/>
        <v>-363000</v>
      </c>
      <c r="P25" s="698">
        <f t="shared" si="5"/>
        <v>-0.36299999999999999</v>
      </c>
      <c r="Q25" s="319"/>
    </row>
    <row r="26" spans="1:17" ht="16.5">
      <c r="A26" s="181">
        <v>14</v>
      </c>
      <c r="B26" s="232" t="s">
        <v>22</v>
      </c>
      <c r="C26" s="226">
        <v>40001535</v>
      </c>
      <c r="D26" s="235" t="s">
        <v>12</v>
      </c>
      <c r="E26" s="221" t="s">
        <v>300</v>
      </c>
      <c r="F26" s="226">
        <v>-1</v>
      </c>
      <c r="G26" s="230">
        <v>30877</v>
      </c>
      <c r="H26" s="230">
        <v>30877</v>
      </c>
      <c r="I26" s="230">
        <f t="shared" si="0"/>
        <v>0</v>
      </c>
      <c r="J26" s="230">
        <f t="shared" si="1"/>
        <v>0</v>
      </c>
      <c r="K26" s="698">
        <f>J26/1000</f>
        <v>0</v>
      </c>
      <c r="L26" s="230">
        <v>99999712</v>
      </c>
      <c r="M26" s="230">
        <v>99999712</v>
      </c>
      <c r="N26" s="230">
        <f t="shared" si="3"/>
        <v>0</v>
      </c>
      <c r="O26" s="230">
        <f t="shared" si="4"/>
        <v>0</v>
      </c>
      <c r="P26" s="698">
        <f>O26/1000</f>
        <v>0</v>
      </c>
      <c r="Q26" s="319"/>
    </row>
    <row r="27" spans="1:17" ht="18.75" customHeight="1">
      <c r="A27" s="181">
        <v>15</v>
      </c>
      <c r="B27" s="232" t="s">
        <v>419</v>
      </c>
      <c r="C27" s="226">
        <v>4902494</v>
      </c>
      <c r="D27" s="235" t="s">
        <v>12</v>
      </c>
      <c r="E27" s="221" t="s">
        <v>300</v>
      </c>
      <c r="F27" s="226">
        <v>1000</v>
      </c>
      <c r="G27" s="229">
        <v>642614</v>
      </c>
      <c r="H27" s="230">
        <v>643738</v>
      </c>
      <c r="I27" s="230">
        <f t="shared" si="0"/>
        <v>-1124</v>
      </c>
      <c r="J27" s="230">
        <f t="shared" si="1"/>
        <v>-1124000</v>
      </c>
      <c r="K27" s="698">
        <f t="shared" si="2"/>
        <v>-1.1240000000000001</v>
      </c>
      <c r="L27" s="229">
        <v>999726</v>
      </c>
      <c r="M27" s="230">
        <v>999736</v>
      </c>
      <c r="N27" s="230">
        <f t="shared" si="3"/>
        <v>-10</v>
      </c>
      <c r="O27" s="230">
        <f t="shared" si="4"/>
        <v>-10000</v>
      </c>
      <c r="P27" s="698">
        <f t="shared" si="5"/>
        <v>-0.01</v>
      </c>
      <c r="Q27" s="312"/>
    </row>
    <row r="28" spans="1:17" ht="18.75" customHeight="1">
      <c r="A28" s="181">
        <v>16</v>
      </c>
      <c r="B28" s="232" t="s">
        <v>418</v>
      </c>
      <c r="C28" s="226">
        <v>4902484</v>
      </c>
      <c r="D28" s="235" t="s">
        <v>12</v>
      </c>
      <c r="E28" s="221" t="s">
        <v>300</v>
      </c>
      <c r="F28" s="226">
        <v>500</v>
      </c>
      <c r="G28" s="229">
        <v>647720</v>
      </c>
      <c r="H28" s="230">
        <v>648560</v>
      </c>
      <c r="I28" s="230">
        <f t="shared" si="0"/>
        <v>-840</v>
      </c>
      <c r="J28" s="230">
        <f t="shared" si="1"/>
        <v>-420000</v>
      </c>
      <c r="K28" s="698">
        <f t="shared" si="2"/>
        <v>-0.42</v>
      </c>
      <c r="L28" s="229">
        <v>999939</v>
      </c>
      <c r="M28" s="230">
        <v>999947</v>
      </c>
      <c r="N28" s="230">
        <f t="shared" si="3"/>
        <v>-8</v>
      </c>
      <c r="O28" s="230">
        <f t="shared" si="4"/>
        <v>-4000</v>
      </c>
      <c r="P28" s="698">
        <f t="shared" si="5"/>
        <v>-4.0000000000000001E-3</v>
      </c>
      <c r="Q28" s="312"/>
    </row>
    <row r="29" spans="1:17" ht="18.75" customHeight="1">
      <c r="A29" s="181"/>
      <c r="B29" s="233" t="s">
        <v>385</v>
      </c>
      <c r="C29" s="226"/>
      <c r="D29" s="235"/>
      <c r="E29" s="221"/>
      <c r="F29" s="226"/>
      <c r="G29" s="229"/>
      <c r="H29" s="230"/>
      <c r="I29" s="230"/>
      <c r="J29" s="230"/>
      <c r="K29" s="698"/>
      <c r="L29" s="229"/>
      <c r="M29" s="230"/>
      <c r="N29" s="230"/>
      <c r="O29" s="230"/>
      <c r="P29" s="698"/>
      <c r="Q29" s="312"/>
    </row>
    <row r="30" spans="1:17" ht="15.75" customHeight="1">
      <c r="A30" s="181">
        <v>17</v>
      </c>
      <c r="B30" s="232" t="s">
        <v>14</v>
      </c>
      <c r="C30" s="226">
        <v>4864963</v>
      </c>
      <c r="D30" s="235" t="s">
        <v>12</v>
      </c>
      <c r="E30" s="221" t="s">
        <v>300</v>
      </c>
      <c r="F30" s="226">
        <v>-1000</v>
      </c>
      <c r="G30" s="229">
        <v>16476</v>
      </c>
      <c r="H30" s="230">
        <v>16454</v>
      </c>
      <c r="I30" s="230">
        <f>G30-H30</f>
        <v>22</v>
      </c>
      <c r="J30" s="230">
        <f>$F30*I30</f>
        <v>-22000</v>
      </c>
      <c r="K30" s="698">
        <f>J30/1000000</f>
        <v>-2.1999999999999999E-2</v>
      </c>
      <c r="L30" s="229">
        <v>4644</v>
      </c>
      <c r="M30" s="230">
        <v>3059</v>
      </c>
      <c r="N30" s="230">
        <f>L30-M30</f>
        <v>1585</v>
      </c>
      <c r="O30" s="230">
        <f>$F30*N30</f>
        <v>-1585000</v>
      </c>
      <c r="P30" s="698">
        <f>O30/1000000</f>
        <v>-1.585</v>
      </c>
      <c r="Q30" s="312"/>
    </row>
    <row r="31" spans="1:17" ht="15.95" customHeight="1">
      <c r="A31" s="181">
        <v>18</v>
      </c>
      <c r="B31" s="232" t="s">
        <v>15</v>
      </c>
      <c r="C31" s="226">
        <v>4865043</v>
      </c>
      <c r="D31" s="235" t="s">
        <v>12</v>
      </c>
      <c r="E31" s="221" t="s">
        <v>300</v>
      </c>
      <c r="F31" s="226">
        <v>-1000</v>
      </c>
      <c r="G31" s="229">
        <v>115</v>
      </c>
      <c r="H31" s="230">
        <v>113</v>
      </c>
      <c r="I31" s="230">
        <f>G31-H31</f>
        <v>2</v>
      </c>
      <c r="J31" s="230">
        <f>$F31*I31</f>
        <v>-2000</v>
      </c>
      <c r="K31" s="698">
        <f>J31/1000000</f>
        <v>-2E-3</v>
      </c>
      <c r="L31" s="229">
        <v>17139</v>
      </c>
      <c r="M31" s="230">
        <v>16989</v>
      </c>
      <c r="N31" s="230">
        <f>L31-M31</f>
        <v>150</v>
      </c>
      <c r="O31" s="230">
        <f>$F31*N31</f>
        <v>-150000</v>
      </c>
      <c r="P31" s="698">
        <f>O31/1000000</f>
        <v>-0.15</v>
      </c>
      <c r="Q31" s="312"/>
    </row>
    <row r="32" spans="1:17" ht="15.95" customHeight="1">
      <c r="A32" s="181">
        <v>19</v>
      </c>
      <c r="B32" s="232" t="s">
        <v>16</v>
      </c>
      <c r="C32" s="226">
        <v>4865052</v>
      </c>
      <c r="D32" s="235" t="s">
        <v>12</v>
      </c>
      <c r="E32" s="221" t="s">
        <v>300</v>
      </c>
      <c r="F32" s="226">
        <v>-1000</v>
      </c>
      <c r="G32" s="229">
        <v>64255</v>
      </c>
      <c r="H32" s="230">
        <v>64244</v>
      </c>
      <c r="I32" s="230">
        <f>G32-H32</f>
        <v>11</v>
      </c>
      <c r="J32" s="230">
        <f>$F32*I32</f>
        <v>-11000</v>
      </c>
      <c r="K32" s="698">
        <f>J32/1000000</f>
        <v>-1.0999999999999999E-2</v>
      </c>
      <c r="L32" s="229">
        <v>4324</v>
      </c>
      <c r="M32" s="230">
        <v>4238</v>
      </c>
      <c r="N32" s="230">
        <f>L32-M32</f>
        <v>86</v>
      </c>
      <c r="O32" s="230">
        <f>$F32*N32</f>
        <v>-86000</v>
      </c>
      <c r="P32" s="698">
        <f>O32/1000000</f>
        <v>-8.5999999999999993E-2</v>
      </c>
      <c r="Q32" s="312"/>
    </row>
    <row r="33" spans="1:17" ht="15.95" customHeight="1">
      <c r="A33" s="181"/>
      <c r="B33" s="233" t="s">
        <v>25</v>
      </c>
      <c r="C33" s="226"/>
      <c r="D33" s="236"/>
      <c r="E33" s="221"/>
      <c r="F33" s="226"/>
      <c r="G33" s="229"/>
      <c r="H33" s="230"/>
      <c r="I33" s="230"/>
      <c r="J33" s="230"/>
      <c r="K33" s="698"/>
      <c r="L33" s="229"/>
      <c r="M33" s="230"/>
      <c r="N33" s="230"/>
      <c r="O33" s="230"/>
      <c r="P33" s="698"/>
      <c r="Q33" s="312"/>
    </row>
    <row r="34" spans="1:17" ht="15.95" customHeight="1">
      <c r="A34" s="181">
        <v>20</v>
      </c>
      <c r="B34" s="232" t="s">
        <v>381</v>
      </c>
      <c r="C34" s="226">
        <v>4865057</v>
      </c>
      <c r="D34" s="235" t="s">
        <v>12</v>
      </c>
      <c r="E34" s="221" t="s">
        <v>300</v>
      </c>
      <c r="F34" s="226">
        <v>300</v>
      </c>
      <c r="G34" s="229">
        <v>999125</v>
      </c>
      <c r="H34" s="230">
        <v>999125</v>
      </c>
      <c r="I34" s="230">
        <f t="shared" ref="I34:I40" si="6">G34-H34</f>
        <v>0</v>
      </c>
      <c r="J34" s="230">
        <f t="shared" ref="J34:J40" si="7">$F34*I34</f>
        <v>0</v>
      </c>
      <c r="K34" s="698">
        <f t="shared" ref="K34:K40" si="8">J34/1000000</f>
        <v>0</v>
      </c>
      <c r="L34" s="229">
        <v>998174</v>
      </c>
      <c r="M34" s="230">
        <v>998218</v>
      </c>
      <c r="N34" s="230">
        <f t="shared" ref="N34:N40" si="9">L34-M34</f>
        <v>-44</v>
      </c>
      <c r="O34" s="230">
        <f t="shared" ref="O34:O40" si="10">$F34*N34</f>
        <v>-13200</v>
      </c>
      <c r="P34" s="698">
        <f t="shared" ref="P34:P40" si="11">O34/1000000</f>
        <v>-1.32E-2</v>
      </c>
      <c r="Q34" s="333"/>
    </row>
    <row r="35" spans="1:17" ht="15.95" customHeight="1">
      <c r="A35" s="181">
        <v>21</v>
      </c>
      <c r="B35" s="232" t="s">
        <v>26</v>
      </c>
      <c r="C35" s="226">
        <v>4865182</v>
      </c>
      <c r="D35" s="235" t="s">
        <v>12</v>
      </c>
      <c r="E35" s="221" t="s">
        <v>300</v>
      </c>
      <c r="F35" s="226">
        <v>4000</v>
      </c>
      <c r="G35" s="229">
        <v>999545</v>
      </c>
      <c r="H35" s="230">
        <v>999545</v>
      </c>
      <c r="I35" s="230">
        <f t="shared" si="6"/>
        <v>0</v>
      </c>
      <c r="J35" s="230">
        <f t="shared" si="7"/>
        <v>0</v>
      </c>
      <c r="K35" s="698">
        <f t="shared" si="8"/>
        <v>0</v>
      </c>
      <c r="L35" s="229">
        <v>999441</v>
      </c>
      <c r="M35" s="230">
        <v>999445</v>
      </c>
      <c r="N35" s="230">
        <f t="shared" si="9"/>
        <v>-4</v>
      </c>
      <c r="O35" s="230">
        <f t="shared" si="10"/>
        <v>-16000</v>
      </c>
      <c r="P35" s="698">
        <f t="shared" si="11"/>
        <v>-1.6E-2</v>
      </c>
      <c r="Q35" s="312"/>
    </row>
    <row r="36" spans="1:17" ht="15.95" customHeight="1">
      <c r="A36" s="181">
        <v>22</v>
      </c>
      <c r="B36" s="232" t="s">
        <v>27</v>
      </c>
      <c r="C36" s="226">
        <v>4864880</v>
      </c>
      <c r="D36" s="235" t="s">
        <v>12</v>
      </c>
      <c r="E36" s="221" t="s">
        <v>300</v>
      </c>
      <c r="F36" s="226">
        <v>500</v>
      </c>
      <c r="G36" s="229">
        <v>1918</v>
      </c>
      <c r="H36" s="230">
        <v>1917</v>
      </c>
      <c r="I36" s="230">
        <f t="shared" si="6"/>
        <v>1</v>
      </c>
      <c r="J36" s="230">
        <f t="shared" si="7"/>
        <v>500</v>
      </c>
      <c r="K36" s="698">
        <f t="shared" si="8"/>
        <v>5.0000000000000001E-4</v>
      </c>
      <c r="L36" s="229">
        <v>18664</v>
      </c>
      <c r="M36" s="230">
        <v>18399</v>
      </c>
      <c r="N36" s="230">
        <f t="shared" si="9"/>
        <v>265</v>
      </c>
      <c r="O36" s="230">
        <f t="shared" si="10"/>
        <v>132500</v>
      </c>
      <c r="P36" s="698">
        <f t="shared" si="11"/>
        <v>0.13250000000000001</v>
      </c>
      <c r="Q36" s="312"/>
    </row>
    <row r="37" spans="1:17" ht="15.95" customHeight="1">
      <c r="A37" s="181">
        <v>23</v>
      </c>
      <c r="B37" s="232" t="s">
        <v>28</v>
      </c>
      <c r="C37" s="226">
        <v>4864860</v>
      </c>
      <c r="D37" s="235" t="s">
        <v>12</v>
      </c>
      <c r="E37" s="221" t="s">
        <v>300</v>
      </c>
      <c r="F37" s="226">
        <v>500</v>
      </c>
      <c r="G37" s="229">
        <v>11389</v>
      </c>
      <c r="H37" s="230">
        <v>11374</v>
      </c>
      <c r="I37" s="230">
        <f>G37-H37</f>
        <v>15</v>
      </c>
      <c r="J37" s="230">
        <f>$F37*I37</f>
        <v>7500</v>
      </c>
      <c r="K37" s="698">
        <f>J37/1000000</f>
        <v>7.4999999999999997E-3</v>
      </c>
      <c r="L37" s="229">
        <v>33075</v>
      </c>
      <c r="M37" s="230">
        <v>32729</v>
      </c>
      <c r="N37" s="230">
        <f>L37-M37</f>
        <v>346</v>
      </c>
      <c r="O37" s="230">
        <f>$F37*N37</f>
        <v>173000</v>
      </c>
      <c r="P37" s="698">
        <f>O37/1000000</f>
        <v>0.17299999999999999</v>
      </c>
      <c r="Q37" s="312"/>
    </row>
    <row r="38" spans="1:17" ht="15.95" customHeight="1">
      <c r="A38" s="181">
        <v>24</v>
      </c>
      <c r="B38" s="232" t="s">
        <v>29</v>
      </c>
      <c r="C38" s="226">
        <v>4902486</v>
      </c>
      <c r="D38" s="235" t="s">
        <v>12</v>
      </c>
      <c r="E38" s="221" t="s">
        <v>300</v>
      </c>
      <c r="F38" s="226">
        <v>150</v>
      </c>
      <c r="G38" s="229">
        <v>995925</v>
      </c>
      <c r="H38" s="230">
        <v>995925</v>
      </c>
      <c r="I38" s="230">
        <f t="shared" si="6"/>
        <v>0</v>
      </c>
      <c r="J38" s="230">
        <f t="shared" si="7"/>
        <v>0</v>
      </c>
      <c r="K38" s="698">
        <f t="shared" si="8"/>
        <v>0</v>
      </c>
      <c r="L38" s="229">
        <v>1425</v>
      </c>
      <c r="M38" s="230">
        <v>3343</v>
      </c>
      <c r="N38" s="230">
        <f t="shared" si="9"/>
        <v>-1918</v>
      </c>
      <c r="O38" s="230">
        <f t="shared" si="10"/>
        <v>-287700</v>
      </c>
      <c r="P38" s="698">
        <f t="shared" si="11"/>
        <v>-0.28770000000000001</v>
      </c>
      <c r="Q38" s="320"/>
    </row>
    <row r="39" spans="1:17" ht="15.75" customHeight="1">
      <c r="A39" s="181">
        <v>25</v>
      </c>
      <c r="B39" s="232" t="s">
        <v>324</v>
      </c>
      <c r="C39" s="226">
        <v>4865117</v>
      </c>
      <c r="D39" s="235" t="s">
        <v>12</v>
      </c>
      <c r="E39" s="221" t="s">
        <v>300</v>
      </c>
      <c r="F39" s="588">
        <v>1333.3330000000001</v>
      </c>
      <c r="G39" s="229">
        <v>999992</v>
      </c>
      <c r="H39" s="230">
        <v>999992</v>
      </c>
      <c r="I39" s="230">
        <f t="shared" si="6"/>
        <v>0</v>
      </c>
      <c r="J39" s="230">
        <f t="shared" si="7"/>
        <v>0</v>
      </c>
      <c r="K39" s="698">
        <f t="shared" si="8"/>
        <v>0</v>
      </c>
      <c r="L39" s="229">
        <v>989122</v>
      </c>
      <c r="M39" s="230">
        <v>990273</v>
      </c>
      <c r="N39" s="230">
        <f t="shared" si="9"/>
        <v>-1151</v>
      </c>
      <c r="O39" s="230">
        <f t="shared" si="10"/>
        <v>-1534666.2830000001</v>
      </c>
      <c r="P39" s="698">
        <f t="shared" si="11"/>
        <v>-1.534666283</v>
      </c>
      <c r="Q39" s="481"/>
    </row>
    <row r="40" spans="1:17" ht="15.75" customHeight="1">
      <c r="A40" s="181">
        <v>26</v>
      </c>
      <c r="B40" s="232" t="s">
        <v>364</v>
      </c>
      <c r="C40" s="226">
        <v>4864846</v>
      </c>
      <c r="D40" s="235" t="s">
        <v>12</v>
      </c>
      <c r="E40" s="221" t="s">
        <v>300</v>
      </c>
      <c r="F40" s="226">
        <v>1000</v>
      </c>
      <c r="G40" s="229">
        <v>999680</v>
      </c>
      <c r="H40" s="230">
        <v>999691</v>
      </c>
      <c r="I40" s="230">
        <f t="shared" si="6"/>
        <v>-11</v>
      </c>
      <c r="J40" s="230">
        <f t="shared" si="7"/>
        <v>-11000</v>
      </c>
      <c r="K40" s="698">
        <f t="shared" si="8"/>
        <v>-1.0999999999999999E-2</v>
      </c>
      <c r="L40" s="229">
        <v>999425</v>
      </c>
      <c r="M40" s="230">
        <v>999529</v>
      </c>
      <c r="N40" s="230">
        <f t="shared" si="9"/>
        <v>-104</v>
      </c>
      <c r="O40" s="230">
        <f t="shared" si="10"/>
        <v>-104000</v>
      </c>
      <c r="P40" s="698">
        <f t="shared" si="11"/>
        <v>-0.104</v>
      </c>
      <c r="Q40" s="319"/>
    </row>
    <row r="41" spans="1:17" ht="15.95" customHeight="1">
      <c r="A41" s="181"/>
      <c r="B41" s="234" t="s">
        <v>30</v>
      </c>
      <c r="C41" s="226"/>
      <c r="D41" s="235"/>
      <c r="E41" s="221"/>
      <c r="F41" s="226"/>
      <c r="G41" s="229"/>
      <c r="H41" s="230"/>
      <c r="I41" s="230"/>
      <c r="J41" s="230"/>
      <c r="K41" s="698"/>
      <c r="L41" s="229"/>
      <c r="M41" s="230"/>
      <c r="N41" s="230"/>
      <c r="O41" s="230"/>
      <c r="P41" s="698"/>
      <c r="Q41" s="312"/>
    </row>
    <row r="42" spans="1:17" ht="13.5" customHeight="1">
      <c r="A42" s="181">
        <v>27</v>
      </c>
      <c r="B42" s="232" t="s">
        <v>498</v>
      </c>
      <c r="C42" s="226">
        <v>5128479</v>
      </c>
      <c r="D42" s="235" t="s">
        <v>12</v>
      </c>
      <c r="E42" s="221" t="s">
        <v>300</v>
      </c>
      <c r="F42" s="226">
        <v>1000</v>
      </c>
      <c r="G42" s="229">
        <v>993516</v>
      </c>
      <c r="H42" s="230">
        <v>993553</v>
      </c>
      <c r="I42" s="230">
        <f>G42-H42</f>
        <v>-37</v>
      </c>
      <c r="J42" s="230">
        <f>$F42*I42</f>
        <v>-37000</v>
      </c>
      <c r="K42" s="698">
        <f>J42/1000000</f>
        <v>-3.6999999999999998E-2</v>
      </c>
      <c r="L42" s="229">
        <v>999938</v>
      </c>
      <c r="M42" s="230">
        <v>999943</v>
      </c>
      <c r="N42" s="230">
        <f>L42-M42</f>
        <v>-5</v>
      </c>
      <c r="O42" s="230">
        <f>$F42*N42</f>
        <v>-5000</v>
      </c>
      <c r="P42" s="698">
        <f>O42/1000000</f>
        <v>-5.0000000000000001E-3</v>
      </c>
      <c r="Q42" s="319"/>
    </row>
    <row r="43" spans="1:17" ht="13.5" customHeight="1">
      <c r="A43" s="181">
        <v>28</v>
      </c>
      <c r="B43" s="232" t="s">
        <v>499</v>
      </c>
      <c r="C43" s="226">
        <v>4902482</v>
      </c>
      <c r="D43" s="235" t="s">
        <v>12</v>
      </c>
      <c r="E43" s="221" t="s">
        <v>300</v>
      </c>
      <c r="F43" s="226">
        <v>500</v>
      </c>
      <c r="G43" s="229">
        <v>871375</v>
      </c>
      <c r="H43" s="230">
        <v>871390</v>
      </c>
      <c r="I43" s="230">
        <f>G43-H43</f>
        <v>-15</v>
      </c>
      <c r="J43" s="230">
        <f>$F43*I43</f>
        <v>-7500</v>
      </c>
      <c r="K43" s="698">
        <f>J43/1000000</f>
        <v>-7.4999999999999997E-3</v>
      </c>
      <c r="L43" s="229">
        <v>998924</v>
      </c>
      <c r="M43" s="230">
        <v>998934</v>
      </c>
      <c r="N43" s="230">
        <f>L43-M43</f>
        <v>-10</v>
      </c>
      <c r="O43" s="230">
        <f>$F43*N43</f>
        <v>-5000</v>
      </c>
      <c r="P43" s="698">
        <f>O43/1000000</f>
        <v>-5.0000000000000001E-3</v>
      </c>
      <c r="Q43" s="319"/>
    </row>
    <row r="44" spans="1:17" ht="13.5" customHeight="1">
      <c r="A44" s="181">
        <v>29</v>
      </c>
      <c r="B44" s="232" t="s">
        <v>31</v>
      </c>
      <c r="C44" s="226">
        <v>4864791</v>
      </c>
      <c r="D44" s="235" t="s">
        <v>12</v>
      </c>
      <c r="E44" s="221" t="s">
        <v>300</v>
      </c>
      <c r="F44" s="226">
        <v>266.67</v>
      </c>
      <c r="G44" s="229">
        <v>989447</v>
      </c>
      <c r="H44" s="230">
        <v>989695</v>
      </c>
      <c r="I44" s="182">
        <f>G44-H44</f>
        <v>-248</v>
      </c>
      <c r="J44" s="182">
        <f>$F44*I44</f>
        <v>-66134.16</v>
      </c>
      <c r="K44" s="699">
        <f>J44/1000000</f>
        <v>-6.6134159999999997E-2</v>
      </c>
      <c r="L44" s="229">
        <v>998593</v>
      </c>
      <c r="M44" s="230">
        <v>998607</v>
      </c>
      <c r="N44" s="182">
        <f>L44-M44</f>
        <v>-14</v>
      </c>
      <c r="O44" s="182">
        <f>$F44*N44</f>
        <v>-3733.38</v>
      </c>
      <c r="P44" s="699">
        <f>O44/1000000</f>
        <v>-3.7333800000000001E-3</v>
      </c>
      <c r="Q44" s="333"/>
    </row>
    <row r="45" spans="1:17" ht="13.5" customHeight="1">
      <c r="A45" s="181">
        <v>30</v>
      </c>
      <c r="B45" s="232" t="s">
        <v>32</v>
      </c>
      <c r="C45" s="226">
        <v>4865184</v>
      </c>
      <c r="D45" s="235" t="s">
        <v>12</v>
      </c>
      <c r="E45" s="221" t="s">
        <v>300</v>
      </c>
      <c r="F45" s="226">
        <v>2000</v>
      </c>
      <c r="G45" s="229">
        <v>6</v>
      </c>
      <c r="H45" s="230">
        <v>6</v>
      </c>
      <c r="I45" s="230">
        <f>G45-H45</f>
        <v>0</v>
      </c>
      <c r="J45" s="230">
        <f>$F45*I45</f>
        <v>0</v>
      </c>
      <c r="K45" s="698">
        <f>J45/1000000</f>
        <v>0</v>
      </c>
      <c r="L45" s="229">
        <v>103</v>
      </c>
      <c r="M45" s="230">
        <v>106</v>
      </c>
      <c r="N45" s="230">
        <f>L45-M45</f>
        <v>-3</v>
      </c>
      <c r="O45" s="230">
        <f>$F45*N45</f>
        <v>-6000</v>
      </c>
      <c r="P45" s="698">
        <f>O45/1000000</f>
        <v>-6.0000000000000001E-3</v>
      </c>
      <c r="Q45" s="312"/>
    </row>
    <row r="46" spans="1:17" ht="13.5" customHeight="1">
      <c r="A46" s="181"/>
      <c r="B46" s="233" t="s">
        <v>33</v>
      </c>
      <c r="C46" s="226"/>
      <c r="D46" s="236"/>
      <c r="E46" s="221"/>
      <c r="F46" s="226"/>
      <c r="G46" s="229"/>
      <c r="H46" s="230"/>
      <c r="I46" s="230"/>
      <c r="J46" s="230"/>
      <c r="K46" s="698"/>
      <c r="L46" s="229"/>
      <c r="M46" s="230"/>
      <c r="N46" s="230"/>
      <c r="O46" s="230"/>
      <c r="P46" s="698"/>
      <c r="Q46" s="312"/>
    </row>
    <row r="47" spans="1:17" ht="13.5" customHeight="1">
      <c r="A47" s="181">
        <v>31</v>
      </c>
      <c r="B47" s="232" t="s">
        <v>34</v>
      </c>
      <c r="C47" s="226">
        <v>4865041</v>
      </c>
      <c r="D47" s="235" t="s">
        <v>12</v>
      </c>
      <c r="E47" s="221" t="s">
        <v>300</v>
      </c>
      <c r="F47" s="226">
        <v>-1000</v>
      </c>
      <c r="G47" s="229">
        <v>62129</v>
      </c>
      <c r="H47" s="230">
        <v>62246</v>
      </c>
      <c r="I47" s="230">
        <f>G47-H47</f>
        <v>-117</v>
      </c>
      <c r="J47" s="230">
        <f>$F47*I47</f>
        <v>117000</v>
      </c>
      <c r="K47" s="698">
        <f>J47/1000000</f>
        <v>0.11700000000000001</v>
      </c>
      <c r="L47" s="229">
        <v>995825</v>
      </c>
      <c r="M47" s="230">
        <v>995852</v>
      </c>
      <c r="N47" s="230">
        <f>L47-M47</f>
        <v>-27</v>
      </c>
      <c r="O47" s="230">
        <f>$F47*N47</f>
        <v>27000</v>
      </c>
      <c r="P47" s="698">
        <f>O47/1000000</f>
        <v>2.7E-2</v>
      </c>
      <c r="Q47" s="312"/>
    </row>
    <row r="48" spans="1:17" ht="13.5" customHeight="1">
      <c r="A48" s="181">
        <v>32</v>
      </c>
      <c r="B48" s="232" t="s">
        <v>15</v>
      </c>
      <c r="C48" s="226">
        <v>4902499</v>
      </c>
      <c r="D48" s="235" t="s">
        <v>12</v>
      </c>
      <c r="E48" s="221" t="s">
        <v>300</v>
      </c>
      <c r="F48" s="226">
        <v>-1000</v>
      </c>
      <c r="G48" s="229">
        <v>7907</v>
      </c>
      <c r="H48" s="230">
        <v>7895</v>
      </c>
      <c r="I48" s="230">
        <f>G48-H48</f>
        <v>12</v>
      </c>
      <c r="J48" s="230">
        <f>$F48*I48</f>
        <v>-12000</v>
      </c>
      <c r="K48" s="698">
        <f>J48/1000000</f>
        <v>-1.2E-2</v>
      </c>
      <c r="L48" s="229">
        <v>1031</v>
      </c>
      <c r="M48" s="230">
        <v>1040</v>
      </c>
      <c r="N48" s="230">
        <f>L48-M48</f>
        <v>-9</v>
      </c>
      <c r="O48" s="230">
        <f>$F48*N48</f>
        <v>9000</v>
      </c>
      <c r="P48" s="698">
        <f>O48/1000000</f>
        <v>8.9999999999999993E-3</v>
      </c>
      <c r="Q48" s="309"/>
    </row>
    <row r="49" spans="1:17" ht="13.5" customHeight="1">
      <c r="A49" s="181">
        <v>33</v>
      </c>
      <c r="B49" s="232" t="s">
        <v>16</v>
      </c>
      <c r="C49" s="226">
        <v>4864788</v>
      </c>
      <c r="D49" s="235" t="s">
        <v>12</v>
      </c>
      <c r="E49" s="221" t="s">
        <v>300</v>
      </c>
      <c r="F49" s="226">
        <v>-2000</v>
      </c>
      <c r="G49" s="229">
        <v>46403</v>
      </c>
      <c r="H49" s="230">
        <v>45872</v>
      </c>
      <c r="I49" s="230">
        <f>G49-H49</f>
        <v>531</v>
      </c>
      <c r="J49" s="230">
        <f>$F49*I49</f>
        <v>-1062000</v>
      </c>
      <c r="K49" s="698">
        <f>J49/1000000</f>
        <v>-1.0620000000000001</v>
      </c>
      <c r="L49" s="229">
        <v>447</v>
      </c>
      <c r="M49" s="230">
        <v>447</v>
      </c>
      <c r="N49" s="230">
        <f>L49-M49</f>
        <v>0</v>
      </c>
      <c r="O49" s="230">
        <f>$F49*N49</f>
        <v>0</v>
      </c>
      <c r="P49" s="698">
        <f>O49/1000000</f>
        <v>0</v>
      </c>
      <c r="Q49" s="309"/>
    </row>
    <row r="50" spans="1:17" ht="14.25" customHeight="1">
      <c r="A50" s="181"/>
      <c r="B50" s="233" t="s">
        <v>35</v>
      </c>
      <c r="C50" s="226"/>
      <c r="D50" s="236"/>
      <c r="E50" s="221"/>
      <c r="F50" s="226"/>
      <c r="G50" s="229"/>
      <c r="H50" s="230"/>
      <c r="I50" s="230"/>
      <c r="J50" s="230"/>
      <c r="K50" s="698"/>
      <c r="L50" s="229"/>
      <c r="M50" s="230"/>
      <c r="N50" s="230"/>
      <c r="O50" s="230"/>
      <c r="P50" s="698"/>
      <c r="Q50" s="312"/>
    </row>
    <row r="51" spans="1:17" ht="15.95" customHeight="1">
      <c r="A51" s="181">
        <v>34</v>
      </c>
      <c r="B51" s="232" t="s">
        <v>36</v>
      </c>
      <c r="C51" s="226">
        <v>4864847</v>
      </c>
      <c r="D51" s="235" t="s">
        <v>12</v>
      </c>
      <c r="E51" s="221" t="s">
        <v>300</v>
      </c>
      <c r="F51" s="226">
        <v>-2500</v>
      </c>
      <c r="G51" s="229">
        <v>2521</v>
      </c>
      <c r="H51" s="230">
        <v>2521</v>
      </c>
      <c r="I51" s="230">
        <f>G51-H51</f>
        <v>0</v>
      </c>
      <c r="J51" s="230">
        <f>$F51*I51</f>
        <v>0</v>
      </c>
      <c r="K51" s="698">
        <f>J51/1000000</f>
        <v>0</v>
      </c>
      <c r="L51" s="229">
        <v>523</v>
      </c>
      <c r="M51" s="230">
        <v>416</v>
      </c>
      <c r="N51" s="230">
        <f>L51-M51</f>
        <v>107</v>
      </c>
      <c r="O51" s="230">
        <f>$F51*N51</f>
        <v>-267500</v>
      </c>
      <c r="P51" s="699">
        <f>O51/1000000</f>
        <v>-0.26750000000000002</v>
      </c>
      <c r="Q51" s="320"/>
    </row>
    <row r="52" spans="1:17" ht="15.75" customHeight="1">
      <c r="A52" s="181"/>
      <c r="B52" s="233" t="s">
        <v>332</v>
      </c>
      <c r="C52" s="226"/>
      <c r="D52" s="235"/>
      <c r="E52" s="221"/>
      <c r="F52" s="226"/>
      <c r="G52" s="229"/>
      <c r="H52" s="230"/>
      <c r="I52" s="230"/>
      <c r="J52" s="230"/>
      <c r="K52" s="698"/>
      <c r="L52" s="229"/>
      <c r="M52" s="230"/>
      <c r="N52" s="230"/>
      <c r="O52" s="230"/>
      <c r="P52" s="698"/>
      <c r="Q52" s="312"/>
    </row>
    <row r="53" spans="1:17" ht="15.95" customHeight="1">
      <c r="A53" s="181">
        <v>35</v>
      </c>
      <c r="B53" s="232" t="s">
        <v>380</v>
      </c>
      <c r="C53" s="226">
        <v>4864892</v>
      </c>
      <c r="D53" s="235" t="s">
        <v>12</v>
      </c>
      <c r="E53" s="221" t="s">
        <v>300</v>
      </c>
      <c r="F53" s="226">
        <v>-4000</v>
      </c>
      <c r="G53" s="229">
        <v>20492</v>
      </c>
      <c r="H53" s="230">
        <v>20492</v>
      </c>
      <c r="I53" s="230">
        <f>G53-H53</f>
        <v>0</v>
      </c>
      <c r="J53" s="230">
        <f>$F53*I53</f>
        <v>0</v>
      </c>
      <c r="K53" s="698">
        <f>J53/1000000</f>
        <v>0</v>
      </c>
      <c r="L53" s="229">
        <v>1918</v>
      </c>
      <c r="M53" s="230">
        <v>1296</v>
      </c>
      <c r="N53" s="230">
        <f>L53-M53</f>
        <v>622</v>
      </c>
      <c r="O53" s="230">
        <f>$F53*N53</f>
        <v>-2488000</v>
      </c>
      <c r="P53" s="698">
        <f>O53/1000000</f>
        <v>-2.488</v>
      </c>
      <c r="Q53" s="312"/>
    </row>
    <row r="54" spans="1:17" ht="18.75" customHeight="1">
      <c r="A54" s="181">
        <v>36</v>
      </c>
      <c r="B54" s="232" t="s">
        <v>339</v>
      </c>
      <c r="C54" s="226">
        <v>4864992</v>
      </c>
      <c r="D54" s="235" t="s">
        <v>12</v>
      </c>
      <c r="E54" s="221" t="s">
        <v>300</v>
      </c>
      <c r="F54" s="226">
        <v>-1000</v>
      </c>
      <c r="G54" s="229">
        <v>182824</v>
      </c>
      <c r="H54" s="230">
        <v>182824</v>
      </c>
      <c r="I54" s="230">
        <f>G54-H54</f>
        <v>0</v>
      </c>
      <c r="J54" s="230">
        <f>$F54*I54</f>
        <v>0</v>
      </c>
      <c r="K54" s="698">
        <f>J54/1000000</f>
        <v>0</v>
      </c>
      <c r="L54" s="229">
        <v>1574</v>
      </c>
      <c r="M54" s="230">
        <v>560</v>
      </c>
      <c r="N54" s="230">
        <f>L54-M54</f>
        <v>1014</v>
      </c>
      <c r="O54" s="230">
        <f>$F54*N54</f>
        <v>-1014000</v>
      </c>
      <c r="P54" s="698">
        <f>O54/1000000</f>
        <v>-1.014</v>
      </c>
      <c r="Q54" s="525"/>
    </row>
    <row r="55" spans="1:17" ht="15.95" customHeight="1">
      <c r="A55" s="181">
        <v>37</v>
      </c>
      <c r="B55" s="232" t="s">
        <v>333</v>
      </c>
      <c r="C55" s="226">
        <v>4864827</v>
      </c>
      <c r="D55" s="235" t="s">
        <v>12</v>
      </c>
      <c r="E55" s="221" t="s">
        <v>300</v>
      </c>
      <c r="F55" s="226">
        <v>-333.33</v>
      </c>
      <c r="G55" s="229">
        <v>439943</v>
      </c>
      <c r="H55" s="230">
        <v>439943</v>
      </c>
      <c r="I55" s="230">
        <f>G55-H55</f>
        <v>0</v>
      </c>
      <c r="J55" s="230">
        <f>$F55*I55</f>
        <v>0</v>
      </c>
      <c r="K55" s="698">
        <f>J55/1000000</f>
        <v>0</v>
      </c>
      <c r="L55" s="229">
        <v>11333</v>
      </c>
      <c r="M55" s="230">
        <v>9139</v>
      </c>
      <c r="N55" s="230">
        <f>L55-M55</f>
        <v>2194</v>
      </c>
      <c r="O55" s="230">
        <f>$F55*N55</f>
        <v>-731326.02</v>
      </c>
      <c r="P55" s="698">
        <f>O55/1000000</f>
        <v>-0.73132602000000002</v>
      </c>
      <c r="Q55" s="525"/>
    </row>
    <row r="56" spans="1:17" ht="29.25" customHeight="1">
      <c r="A56" s="181">
        <v>38</v>
      </c>
      <c r="B56" s="232" t="s">
        <v>439</v>
      </c>
      <c r="C56" s="226" t="s">
        <v>522</v>
      </c>
      <c r="D56" s="235" t="s">
        <v>432</v>
      </c>
      <c r="E56" s="221" t="s">
        <v>300</v>
      </c>
      <c r="F56" s="226">
        <v>-1</v>
      </c>
      <c r="G56" s="229">
        <v>132240000</v>
      </c>
      <c r="H56" s="230">
        <v>132240000</v>
      </c>
      <c r="I56" s="230">
        <f>G56-H56</f>
        <v>0</v>
      </c>
      <c r="J56" s="230">
        <f>$F56*I56</f>
        <v>0</v>
      </c>
      <c r="K56" s="698">
        <f>J56/1000000</f>
        <v>0</v>
      </c>
      <c r="L56" s="229">
        <v>2751000</v>
      </c>
      <c r="M56" s="230">
        <v>2235000</v>
      </c>
      <c r="N56" s="230">
        <f>L56-M56</f>
        <v>516000</v>
      </c>
      <c r="O56" s="230">
        <f>$F56*N56</f>
        <v>-516000</v>
      </c>
      <c r="P56" s="698">
        <f>O56/1000000</f>
        <v>-0.51600000000000001</v>
      </c>
      <c r="Q56" s="849" t="s">
        <v>523</v>
      </c>
    </row>
    <row r="57" spans="1:17" ht="29.25" customHeight="1">
      <c r="A57" s="181"/>
      <c r="B57" s="232"/>
      <c r="C57" s="226"/>
      <c r="D57" s="235"/>
      <c r="E57" s="221"/>
      <c r="F57" s="226"/>
      <c r="G57" s="229"/>
      <c r="H57" s="230"/>
      <c r="I57" s="230"/>
      <c r="J57" s="230"/>
      <c r="K57" s="698"/>
      <c r="L57" s="229"/>
      <c r="M57" s="230"/>
      <c r="N57" s="230"/>
      <c r="O57" s="230"/>
      <c r="P57" s="698">
        <v>-1.72E-2</v>
      </c>
      <c r="Q57" s="849" t="s">
        <v>528</v>
      </c>
    </row>
    <row r="58" spans="1:17" ht="12" customHeight="1">
      <c r="A58" s="181"/>
      <c r="B58" s="234" t="s">
        <v>353</v>
      </c>
      <c r="C58" s="226"/>
      <c r="D58" s="235"/>
      <c r="E58" s="221"/>
      <c r="F58" s="226"/>
      <c r="G58" s="229"/>
      <c r="H58" s="230"/>
      <c r="I58" s="230"/>
      <c r="J58" s="230"/>
      <c r="K58" s="698"/>
      <c r="L58" s="229"/>
      <c r="M58" s="230"/>
      <c r="N58" s="230"/>
      <c r="O58" s="230"/>
      <c r="P58" s="698"/>
      <c r="Q58" s="313"/>
    </row>
    <row r="59" spans="1:17" ht="15.95" customHeight="1">
      <c r="A59" s="181">
        <v>38</v>
      </c>
      <c r="B59" s="232" t="s">
        <v>14</v>
      </c>
      <c r="C59" s="226">
        <v>4864957</v>
      </c>
      <c r="D59" s="235" t="s">
        <v>12</v>
      </c>
      <c r="E59" s="221" t="s">
        <v>300</v>
      </c>
      <c r="F59" s="226">
        <v>-2500</v>
      </c>
      <c r="G59" s="229">
        <v>7538</v>
      </c>
      <c r="H59" s="230">
        <v>7476</v>
      </c>
      <c r="I59" s="230">
        <f>G59-H59</f>
        <v>62</v>
      </c>
      <c r="J59" s="230">
        <f>$F59*I59</f>
        <v>-155000</v>
      </c>
      <c r="K59" s="698">
        <f>J59/1000000</f>
        <v>-0.155</v>
      </c>
      <c r="L59" s="229">
        <v>1645</v>
      </c>
      <c r="M59" s="230">
        <v>1427</v>
      </c>
      <c r="N59" s="230">
        <f>L59-M59</f>
        <v>218</v>
      </c>
      <c r="O59" s="230">
        <f>$F59*N59</f>
        <v>-545000</v>
      </c>
      <c r="P59" s="698">
        <f>O59/1000000</f>
        <v>-0.54500000000000004</v>
      </c>
      <c r="Q59" s="333"/>
    </row>
    <row r="60" spans="1:17" ht="18.75" customHeight="1">
      <c r="A60" s="181">
        <v>39</v>
      </c>
      <c r="B60" s="232" t="s">
        <v>15</v>
      </c>
      <c r="C60" s="226">
        <v>5128468</v>
      </c>
      <c r="D60" s="235" t="s">
        <v>12</v>
      </c>
      <c r="E60" s="221" t="s">
        <v>300</v>
      </c>
      <c r="F60" s="226">
        <v>-1000</v>
      </c>
      <c r="G60" s="229">
        <v>172452</v>
      </c>
      <c r="H60" s="230">
        <v>172252</v>
      </c>
      <c r="I60" s="230">
        <f>G60-H60</f>
        <v>200</v>
      </c>
      <c r="J60" s="230">
        <f>$F60*I60</f>
        <v>-200000</v>
      </c>
      <c r="K60" s="698">
        <f>J60/1000000</f>
        <v>-0.2</v>
      </c>
      <c r="L60" s="229">
        <v>6385</v>
      </c>
      <c r="M60" s="230">
        <v>5861</v>
      </c>
      <c r="N60" s="230">
        <f>L60-M60</f>
        <v>524</v>
      </c>
      <c r="O60" s="230">
        <f>$F60*N60</f>
        <v>-524000</v>
      </c>
      <c r="P60" s="698">
        <f>O60/1000000</f>
        <v>-0.52400000000000002</v>
      </c>
      <c r="Q60" s="316"/>
    </row>
    <row r="61" spans="1:17" ht="18.75" customHeight="1">
      <c r="A61" s="181"/>
      <c r="B61" s="234" t="s">
        <v>435</v>
      </c>
      <c r="C61" s="226"/>
      <c r="D61" s="235"/>
      <c r="E61" s="221"/>
      <c r="F61" s="226"/>
      <c r="G61" s="229"/>
      <c r="H61" s="230"/>
      <c r="I61" s="230"/>
      <c r="J61" s="230"/>
      <c r="K61" s="698"/>
      <c r="L61" s="229"/>
      <c r="M61" s="230"/>
      <c r="N61" s="230"/>
      <c r="O61" s="230"/>
      <c r="P61" s="698"/>
      <c r="Q61" s="316"/>
    </row>
    <row r="62" spans="1:17" ht="18.75" customHeight="1">
      <c r="A62" s="181">
        <v>40</v>
      </c>
      <c r="B62" s="232" t="s">
        <v>14</v>
      </c>
      <c r="C62" s="226" t="s">
        <v>436</v>
      </c>
      <c r="D62" s="235" t="s">
        <v>438</v>
      </c>
      <c r="E62" s="221" t="s">
        <v>300</v>
      </c>
      <c r="F62" s="226">
        <v>-1</v>
      </c>
      <c r="G62" s="229">
        <v>23311000</v>
      </c>
      <c r="H62" s="230">
        <v>23421000</v>
      </c>
      <c r="I62" s="230">
        <f>G62-H62</f>
        <v>-110000</v>
      </c>
      <c r="J62" s="230">
        <f>$F62*I62</f>
        <v>110000</v>
      </c>
      <c r="K62" s="698">
        <f>J62/1000000</f>
        <v>0.11</v>
      </c>
      <c r="L62" s="229">
        <v>6808000</v>
      </c>
      <c r="M62" s="230">
        <v>6826000</v>
      </c>
      <c r="N62" s="230">
        <f>L62-M62</f>
        <v>-18000</v>
      </c>
      <c r="O62" s="230">
        <f>$F62*N62</f>
        <v>18000</v>
      </c>
      <c r="P62" s="698">
        <f>O62/1000000</f>
        <v>1.7999999999999999E-2</v>
      </c>
      <c r="Q62" s="309"/>
    </row>
    <row r="63" spans="1:17" ht="18.75" customHeight="1">
      <c r="A63" s="181">
        <v>41</v>
      </c>
      <c r="B63" s="232" t="s">
        <v>15</v>
      </c>
      <c r="C63" s="226" t="s">
        <v>437</v>
      </c>
      <c r="D63" s="235" t="s">
        <v>438</v>
      </c>
      <c r="E63" s="221" t="s">
        <v>300</v>
      </c>
      <c r="F63" s="226">
        <v>-1</v>
      </c>
      <c r="G63" s="229">
        <v>66317000</v>
      </c>
      <c r="H63" s="230">
        <v>65949000</v>
      </c>
      <c r="I63" s="230">
        <f>G63-H63</f>
        <v>368000</v>
      </c>
      <c r="J63" s="230">
        <f>$F63*I63</f>
        <v>-368000</v>
      </c>
      <c r="K63" s="698">
        <f>J63/1000000</f>
        <v>-0.36799999999999999</v>
      </c>
      <c r="L63" s="229">
        <v>4872000</v>
      </c>
      <c r="M63" s="230">
        <v>4871000</v>
      </c>
      <c r="N63" s="230">
        <f>L63-M63</f>
        <v>1000</v>
      </c>
      <c r="O63" s="230">
        <f>$F63*N63</f>
        <v>-1000</v>
      </c>
      <c r="P63" s="698">
        <f>O63/1000000</f>
        <v>-1E-3</v>
      </c>
      <c r="Q63" s="309"/>
    </row>
    <row r="64" spans="1:17" ht="15" customHeight="1">
      <c r="A64" s="181"/>
      <c r="B64" s="234" t="s">
        <v>357</v>
      </c>
      <c r="C64" s="226"/>
      <c r="D64" s="235"/>
      <c r="E64" s="221"/>
      <c r="F64" s="226"/>
      <c r="G64" s="229"/>
      <c r="H64" s="230"/>
      <c r="I64" s="230"/>
      <c r="J64" s="230"/>
      <c r="K64" s="698"/>
      <c r="L64" s="229"/>
      <c r="M64" s="230"/>
      <c r="N64" s="230"/>
      <c r="O64" s="230"/>
      <c r="P64" s="698"/>
      <c r="Q64" s="316"/>
    </row>
    <row r="65" spans="1:17" ht="15.75" customHeight="1">
      <c r="A65" s="181">
        <v>42</v>
      </c>
      <c r="B65" s="232" t="s">
        <v>14</v>
      </c>
      <c r="C65" s="226">
        <v>4864903</v>
      </c>
      <c r="D65" s="235" t="s">
        <v>12</v>
      </c>
      <c r="E65" s="221" t="s">
        <v>300</v>
      </c>
      <c r="F65" s="226">
        <v>-1000</v>
      </c>
      <c r="G65" s="229">
        <v>55175</v>
      </c>
      <c r="H65" s="230">
        <v>55175</v>
      </c>
      <c r="I65" s="230">
        <f>G65-H65</f>
        <v>0</v>
      </c>
      <c r="J65" s="230">
        <f>$F65*I65</f>
        <v>0</v>
      </c>
      <c r="K65" s="698">
        <f>J65/1000000</f>
        <v>0</v>
      </c>
      <c r="L65" s="229">
        <v>999999</v>
      </c>
      <c r="M65" s="230">
        <v>999672</v>
      </c>
      <c r="N65" s="230">
        <f>L65-M65</f>
        <v>327</v>
      </c>
      <c r="O65" s="230">
        <f>$F65*N65</f>
        <v>-327000</v>
      </c>
      <c r="P65" s="698">
        <f>O65/1000000</f>
        <v>-0.32700000000000001</v>
      </c>
      <c r="Q65" s="309"/>
    </row>
    <row r="66" spans="1:17" ht="15.75" customHeight="1">
      <c r="A66" s="181"/>
      <c r="B66" s="232"/>
      <c r="C66" s="226"/>
      <c r="D66" s="235"/>
      <c r="E66" s="221"/>
      <c r="F66" s="226">
        <v>-1000</v>
      </c>
      <c r="G66" s="229"/>
      <c r="H66" s="230"/>
      <c r="I66" s="230"/>
      <c r="J66" s="230"/>
      <c r="K66" s="698"/>
      <c r="L66" s="229">
        <v>382</v>
      </c>
      <c r="M66" s="230">
        <v>0</v>
      </c>
      <c r="N66" s="230">
        <f>L66-M66</f>
        <v>382</v>
      </c>
      <c r="O66" s="230">
        <f>$F66*N66</f>
        <v>-382000</v>
      </c>
      <c r="P66" s="698">
        <f>O66/1000000</f>
        <v>-0.38200000000000001</v>
      </c>
      <c r="Q66" s="309"/>
    </row>
    <row r="67" spans="1:17" s="342" customFormat="1" ht="23.25" customHeight="1">
      <c r="A67" s="682">
        <v>43</v>
      </c>
      <c r="B67" s="683" t="s">
        <v>15</v>
      </c>
      <c r="C67" s="329">
        <v>4864946</v>
      </c>
      <c r="D67" s="684" t="s">
        <v>12</v>
      </c>
      <c r="E67" s="685" t="s">
        <v>300</v>
      </c>
      <c r="F67" s="329">
        <v>-1000</v>
      </c>
      <c r="G67" s="686">
        <v>62721</v>
      </c>
      <c r="H67" s="687">
        <v>62721</v>
      </c>
      <c r="I67" s="687">
        <f>G67-H67</f>
        <v>0</v>
      </c>
      <c r="J67" s="687">
        <f>$F67*I67</f>
        <v>0</v>
      </c>
      <c r="K67" s="700">
        <f>J67/1000000</f>
        <v>0</v>
      </c>
      <c r="L67" s="686">
        <v>2961</v>
      </c>
      <c r="M67" s="687">
        <v>1828</v>
      </c>
      <c r="N67" s="687">
        <f>L67-M67</f>
        <v>1133</v>
      </c>
      <c r="O67" s="687">
        <f>$F67*N67</f>
        <v>-1133000</v>
      </c>
      <c r="P67" s="700">
        <f>O67/1000000</f>
        <v>-1.133</v>
      </c>
      <c r="Q67" s="688"/>
    </row>
    <row r="68" spans="1:17" ht="14.25" customHeight="1">
      <c r="A68" s="181"/>
      <c r="B68" s="234" t="s">
        <v>331</v>
      </c>
      <c r="C68" s="226"/>
      <c r="D68" s="235"/>
      <c r="E68" s="221"/>
      <c r="F68" s="226"/>
      <c r="G68" s="229"/>
      <c r="H68" s="230"/>
      <c r="I68" s="230"/>
      <c r="J68" s="230"/>
      <c r="K68" s="698"/>
      <c r="L68" s="229"/>
      <c r="M68" s="230"/>
      <c r="N68" s="230"/>
      <c r="O68" s="230"/>
      <c r="P68" s="698"/>
      <c r="Q68" s="312"/>
    </row>
    <row r="69" spans="1:17" ht="14.25" customHeight="1">
      <c r="A69" s="181"/>
      <c r="B69" s="234" t="s">
        <v>41</v>
      </c>
      <c r="C69" s="226"/>
      <c r="D69" s="235"/>
      <c r="E69" s="221"/>
      <c r="F69" s="226"/>
      <c r="G69" s="229"/>
      <c r="H69" s="230"/>
      <c r="I69" s="230"/>
      <c r="J69" s="230"/>
      <c r="K69" s="698"/>
      <c r="L69" s="229"/>
      <c r="M69" s="230"/>
      <c r="N69" s="230"/>
      <c r="O69" s="230"/>
      <c r="P69" s="698"/>
      <c r="Q69" s="312"/>
    </row>
    <row r="70" spans="1:17" s="338" customFormat="1" ht="15.75" thickBot="1">
      <c r="A70" s="417">
        <v>44</v>
      </c>
      <c r="B70" s="559" t="s">
        <v>42</v>
      </c>
      <c r="C70" s="516">
        <v>4864843</v>
      </c>
      <c r="D70" s="516" t="s">
        <v>12</v>
      </c>
      <c r="E70" s="516" t="s">
        <v>300</v>
      </c>
      <c r="F70" s="516">
        <v>1000</v>
      </c>
      <c r="G70" s="310">
        <v>991324</v>
      </c>
      <c r="H70" s="311">
        <v>991342</v>
      </c>
      <c r="I70" s="516">
        <f>G70-H70</f>
        <v>-18</v>
      </c>
      <c r="J70" s="516">
        <f>$F70*I70</f>
        <v>-18000</v>
      </c>
      <c r="K70" s="701">
        <f>J70/1000000</f>
        <v>-1.7999999999999999E-2</v>
      </c>
      <c r="L70" s="310">
        <v>24133</v>
      </c>
      <c r="M70" s="311">
        <v>24207</v>
      </c>
      <c r="N70" s="516">
        <f>L70-M70</f>
        <v>-74</v>
      </c>
      <c r="O70" s="516">
        <f>$F70*N70</f>
        <v>-74000</v>
      </c>
      <c r="P70" s="715">
        <f>O70/1000000</f>
        <v>-7.3999999999999996E-2</v>
      </c>
      <c r="Q70" s="379"/>
    </row>
    <row r="71" spans="1:17" s="524" customFormat="1" ht="16.5" hidden="1" thickTop="1" thickBot="1">
      <c r="A71" s="486"/>
      <c r="B71" s="522"/>
      <c r="C71" s="523"/>
      <c r="D71" s="527"/>
      <c r="F71" s="523"/>
      <c r="G71" s="230" t="e">
        <v>#N/A</v>
      </c>
      <c r="H71" s="230" t="e">
        <v>#N/A</v>
      </c>
      <c r="I71" s="523"/>
      <c r="J71" s="523"/>
      <c r="K71" s="702"/>
      <c r="L71" s="230" t="e">
        <v>#N/A</v>
      </c>
      <c r="M71" s="230" t="e">
        <v>#N/A</v>
      </c>
      <c r="N71" s="523"/>
      <c r="O71" s="523"/>
      <c r="P71" s="702"/>
      <c r="Q71" s="528"/>
    </row>
    <row r="72" spans="1:17" ht="21.75" customHeight="1" thickTop="1" thickBot="1">
      <c r="A72" s="182"/>
      <c r="B72" s="325" t="s">
        <v>268</v>
      </c>
      <c r="C72" s="21"/>
      <c r="D72" s="236"/>
      <c r="E72" s="221"/>
      <c r="F72" s="21"/>
      <c r="G72" s="311"/>
      <c r="H72" s="311"/>
      <c r="I72" s="230"/>
      <c r="J72" s="230"/>
      <c r="K72" s="703"/>
      <c r="L72" s="311"/>
      <c r="M72" s="311"/>
      <c r="N72" s="230"/>
      <c r="O72" s="230"/>
      <c r="P72" s="703"/>
      <c r="Q72" s="368" t="str">
        <f>Q1</f>
        <v>JULY-2024</v>
      </c>
    </row>
    <row r="73" spans="1:17" ht="15.95" customHeight="1" thickTop="1">
      <c r="A73" s="180"/>
      <c r="B73" s="231" t="s">
        <v>43</v>
      </c>
      <c r="C73" s="219"/>
      <c r="D73" s="237"/>
      <c r="E73" s="237"/>
      <c r="F73" s="219"/>
      <c r="G73" s="652"/>
      <c r="H73" s="369"/>
      <c r="I73" s="369"/>
      <c r="J73" s="369"/>
      <c r="K73" s="704"/>
      <c r="L73" s="369"/>
      <c r="M73" s="369"/>
      <c r="N73" s="369"/>
      <c r="O73" s="369"/>
      <c r="P73" s="704"/>
      <c r="Q73" s="370"/>
    </row>
    <row r="74" spans="1:17" ht="15.95" customHeight="1">
      <c r="A74" s="181">
        <v>45</v>
      </c>
      <c r="B74" s="339" t="s">
        <v>76</v>
      </c>
      <c r="C74" s="226">
        <v>4902578</v>
      </c>
      <c r="D74" s="236" t="s">
        <v>12</v>
      </c>
      <c r="E74" s="221" t="s">
        <v>300</v>
      </c>
      <c r="F74" s="226">
        <v>300</v>
      </c>
      <c r="G74" s="229">
        <v>998507</v>
      </c>
      <c r="H74" s="230">
        <v>998507</v>
      </c>
      <c r="I74" s="230">
        <f>G74-H74</f>
        <v>0</v>
      </c>
      <c r="J74" s="230">
        <f>$F74*I74</f>
        <v>0</v>
      </c>
      <c r="K74" s="698">
        <f>J74/1000000</f>
        <v>0</v>
      </c>
      <c r="L74" s="229">
        <v>999767</v>
      </c>
      <c r="M74" s="230">
        <v>999767</v>
      </c>
      <c r="N74" s="230">
        <f>L74-M74</f>
        <v>0</v>
      </c>
      <c r="O74" s="230">
        <f>$F74*N74</f>
        <v>0</v>
      </c>
      <c r="P74" s="698">
        <f>O74/1000000</f>
        <v>0</v>
      </c>
      <c r="Q74" s="312"/>
    </row>
    <row r="75" spans="1:17" ht="15.95" customHeight="1">
      <c r="A75" s="181"/>
      <c r="B75" s="233" t="s">
        <v>48</v>
      </c>
      <c r="C75" s="226"/>
      <c r="D75" s="236"/>
      <c r="E75" s="236"/>
      <c r="F75" s="226"/>
      <c r="G75" s="229"/>
      <c r="H75" s="230"/>
      <c r="I75" s="230"/>
      <c r="J75" s="230"/>
      <c r="K75" s="698"/>
      <c r="L75" s="229"/>
      <c r="M75" s="230"/>
      <c r="N75" s="230"/>
      <c r="O75" s="230"/>
      <c r="P75" s="698"/>
      <c r="Q75" s="312"/>
    </row>
    <row r="76" spans="1:17" ht="15.95" customHeight="1">
      <c r="A76" s="181">
        <v>46</v>
      </c>
      <c r="B76" s="232" t="s">
        <v>49</v>
      </c>
      <c r="C76" s="226">
        <v>4865065</v>
      </c>
      <c r="D76" s="235" t="s">
        <v>12</v>
      </c>
      <c r="E76" s="221" t="s">
        <v>300</v>
      </c>
      <c r="F76" s="226">
        <v>266.67</v>
      </c>
      <c r="G76" s="229">
        <v>0</v>
      </c>
      <c r="H76" s="230">
        <v>0</v>
      </c>
      <c r="I76" s="230">
        <f>G76-H76</f>
        <v>0</v>
      </c>
      <c r="J76" s="230">
        <f>$F76*I76</f>
        <v>0</v>
      </c>
      <c r="K76" s="698">
        <f>J76/1000000</f>
        <v>0</v>
      </c>
      <c r="L76" s="229">
        <v>999995</v>
      </c>
      <c r="M76" s="230">
        <v>999995</v>
      </c>
      <c r="N76" s="230">
        <f>L76-M76</f>
        <v>0</v>
      </c>
      <c r="O76" s="230">
        <f>$F76*N76</f>
        <v>0</v>
      </c>
      <c r="P76" s="698">
        <f>O76/1000000</f>
        <v>0</v>
      </c>
      <c r="Q76" s="680"/>
    </row>
    <row r="77" spans="1:17" ht="15.95" customHeight="1">
      <c r="A77" s="181">
        <v>47</v>
      </c>
      <c r="B77" s="232" t="s">
        <v>50</v>
      </c>
      <c r="C77" s="226">
        <v>4902541</v>
      </c>
      <c r="D77" s="235" t="s">
        <v>12</v>
      </c>
      <c r="E77" s="221" t="s">
        <v>300</v>
      </c>
      <c r="F77" s="226">
        <v>100</v>
      </c>
      <c r="G77" s="229">
        <v>999482</v>
      </c>
      <c r="H77" s="230">
        <v>999482</v>
      </c>
      <c r="I77" s="230">
        <f>G77-H77</f>
        <v>0</v>
      </c>
      <c r="J77" s="230">
        <f>$F77*I77</f>
        <v>0</v>
      </c>
      <c r="K77" s="698">
        <f>J77/1000000</f>
        <v>0</v>
      </c>
      <c r="L77" s="229">
        <v>999486</v>
      </c>
      <c r="M77" s="230">
        <v>999486</v>
      </c>
      <c r="N77" s="230">
        <f>L77-M77</f>
        <v>0</v>
      </c>
      <c r="O77" s="230">
        <f>$F77*N77</f>
        <v>0</v>
      </c>
      <c r="P77" s="698">
        <f>O77/1000000</f>
        <v>0</v>
      </c>
      <c r="Q77" s="312"/>
    </row>
    <row r="78" spans="1:17" ht="15.95" customHeight="1">
      <c r="A78" s="181">
        <v>48</v>
      </c>
      <c r="B78" s="232" t="s">
        <v>51</v>
      </c>
      <c r="C78" s="226">
        <v>4902539</v>
      </c>
      <c r="D78" s="235" t="s">
        <v>12</v>
      </c>
      <c r="E78" s="221" t="s">
        <v>300</v>
      </c>
      <c r="F78" s="226">
        <v>100</v>
      </c>
      <c r="G78" s="229">
        <v>3099</v>
      </c>
      <c r="H78" s="230">
        <v>3094</v>
      </c>
      <c r="I78" s="230">
        <f>G78-H78</f>
        <v>5</v>
      </c>
      <c r="J78" s="230">
        <f>$F78*I78</f>
        <v>500</v>
      </c>
      <c r="K78" s="698">
        <f>J78/1000000</f>
        <v>5.0000000000000001E-4</v>
      </c>
      <c r="L78" s="229">
        <v>36697</v>
      </c>
      <c r="M78" s="230">
        <v>36502</v>
      </c>
      <c r="N78" s="230">
        <f>L78-M78</f>
        <v>195</v>
      </c>
      <c r="O78" s="230">
        <f>$F78*N78</f>
        <v>19500</v>
      </c>
      <c r="P78" s="698">
        <f>O78/1000000</f>
        <v>1.95E-2</v>
      </c>
      <c r="Q78" s="312"/>
    </row>
    <row r="79" spans="1:17" ht="15.95" customHeight="1">
      <c r="A79" s="181"/>
      <c r="B79" s="233" t="s">
        <v>52</v>
      </c>
      <c r="C79" s="226"/>
      <c r="D79" s="236"/>
      <c r="E79" s="236"/>
      <c r="F79" s="226"/>
      <c r="G79" s="229"/>
      <c r="H79" s="230"/>
      <c r="I79" s="230"/>
      <c r="J79" s="230"/>
      <c r="K79" s="698"/>
      <c r="L79" s="229"/>
      <c r="M79" s="230"/>
      <c r="N79" s="230"/>
      <c r="O79" s="230"/>
      <c r="P79" s="698"/>
      <c r="Q79" s="312"/>
    </row>
    <row r="80" spans="1:17" ht="15.95" customHeight="1">
      <c r="A80" s="181">
        <v>49</v>
      </c>
      <c r="B80" s="232" t="s">
        <v>53</v>
      </c>
      <c r="C80" s="226">
        <v>4902591</v>
      </c>
      <c r="D80" s="235" t="s">
        <v>12</v>
      </c>
      <c r="E80" s="221" t="s">
        <v>300</v>
      </c>
      <c r="F80" s="226">
        <v>1333</v>
      </c>
      <c r="G80" s="229">
        <v>739</v>
      </c>
      <c r="H80" s="230">
        <v>739</v>
      </c>
      <c r="I80" s="230">
        <f t="shared" ref="I80:I86" si="12">G80-H80</f>
        <v>0</v>
      </c>
      <c r="J80" s="230">
        <f t="shared" ref="J80:J86" si="13">$F80*I80</f>
        <v>0</v>
      </c>
      <c r="K80" s="698">
        <f t="shared" ref="K80:K86" si="14">J80/1000000</f>
        <v>0</v>
      </c>
      <c r="L80" s="229">
        <v>632</v>
      </c>
      <c r="M80" s="230">
        <v>624</v>
      </c>
      <c r="N80" s="230">
        <f t="shared" ref="N80:N86" si="15">L80-M80</f>
        <v>8</v>
      </c>
      <c r="O80" s="230">
        <f t="shared" ref="O80:O86" si="16">$F80*N80</f>
        <v>10664</v>
      </c>
      <c r="P80" s="698">
        <f t="shared" ref="P80:P86" si="17">O80/1000000</f>
        <v>1.0664E-2</v>
      </c>
      <c r="Q80" s="312"/>
    </row>
    <row r="81" spans="1:17" ht="15.95" customHeight="1">
      <c r="A81" s="181">
        <v>50</v>
      </c>
      <c r="B81" s="232" t="s">
        <v>54</v>
      </c>
      <c r="C81" s="226">
        <v>4902528</v>
      </c>
      <c r="D81" s="235" t="s">
        <v>12</v>
      </c>
      <c r="E81" s="221" t="s">
        <v>300</v>
      </c>
      <c r="F81" s="226">
        <v>100</v>
      </c>
      <c r="G81" s="229">
        <v>304</v>
      </c>
      <c r="H81" s="230">
        <v>300</v>
      </c>
      <c r="I81" s="230">
        <f>G81-H81</f>
        <v>4</v>
      </c>
      <c r="J81" s="230">
        <f>$F81*I81</f>
        <v>400</v>
      </c>
      <c r="K81" s="698">
        <f>J81/1000000</f>
        <v>4.0000000000000002E-4</v>
      </c>
      <c r="L81" s="229">
        <v>4904</v>
      </c>
      <c r="M81" s="230">
        <v>4860</v>
      </c>
      <c r="N81" s="230">
        <f>L81-M81</f>
        <v>44</v>
      </c>
      <c r="O81" s="230">
        <f>$F81*N81</f>
        <v>4400</v>
      </c>
      <c r="P81" s="698">
        <f>O81/1000000</f>
        <v>4.4000000000000003E-3</v>
      </c>
      <c r="Q81" s="312"/>
    </row>
    <row r="82" spans="1:17" ht="15.95" customHeight="1">
      <c r="A82" s="181">
        <v>51</v>
      </c>
      <c r="B82" s="232" t="s">
        <v>55</v>
      </c>
      <c r="C82" s="226">
        <v>4902523</v>
      </c>
      <c r="D82" s="235" t="s">
        <v>12</v>
      </c>
      <c r="E82" s="221" t="s">
        <v>300</v>
      </c>
      <c r="F82" s="226">
        <v>100</v>
      </c>
      <c r="G82" s="229">
        <v>999803</v>
      </c>
      <c r="H82" s="230">
        <v>999808</v>
      </c>
      <c r="I82" s="230">
        <f t="shared" si="12"/>
        <v>-5</v>
      </c>
      <c r="J82" s="230">
        <f t="shared" si="13"/>
        <v>-500</v>
      </c>
      <c r="K82" s="698">
        <f t="shared" si="14"/>
        <v>-5.0000000000000001E-4</v>
      </c>
      <c r="L82" s="229">
        <v>999942</v>
      </c>
      <c r="M82" s="230">
        <v>999942</v>
      </c>
      <c r="N82" s="230">
        <f t="shared" si="15"/>
        <v>0</v>
      </c>
      <c r="O82" s="230">
        <f t="shared" si="16"/>
        <v>0</v>
      </c>
      <c r="P82" s="698">
        <f t="shared" si="17"/>
        <v>0</v>
      </c>
      <c r="Q82" s="312" t="s">
        <v>525</v>
      </c>
    </row>
    <row r="83" spans="1:17" ht="15.95" customHeight="1">
      <c r="A83" s="181"/>
      <c r="B83" s="232"/>
      <c r="C83" s="226"/>
      <c r="D83" s="235"/>
      <c r="E83" s="221"/>
      <c r="F83" s="226"/>
      <c r="G83" s="229"/>
      <c r="H83" s="230"/>
      <c r="I83" s="230"/>
      <c r="J83" s="230"/>
      <c r="K83" s="852">
        <f>(K82/29)*2</f>
        <v>-3.4482758620689657E-5</v>
      </c>
      <c r="L83" s="229"/>
      <c r="M83" s="230"/>
      <c r="N83" s="230"/>
      <c r="O83" s="230"/>
      <c r="P83" s="698"/>
      <c r="Q83" s="312" t="s">
        <v>528</v>
      </c>
    </row>
    <row r="84" spans="1:17" ht="15.95" customHeight="1">
      <c r="A84" s="181">
        <v>52</v>
      </c>
      <c r="B84" s="232" t="s">
        <v>56</v>
      </c>
      <c r="C84" s="226">
        <v>4865093</v>
      </c>
      <c r="D84" s="235" t="s">
        <v>12</v>
      </c>
      <c r="E84" s="221" t="s">
        <v>300</v>
      </c>
      <c r="F84" s="226">
        <v>100</v>
      </c>
      <c r="G84" s="229">
        <v>0</v>
      </c>
      <c r="H84" s="230">
        <v>0</v>
      </c>
      <c r="I84" s="230">
        <f>G84-H84</f>
        <v>0</v>
      </c>
      <c r="J84" s="230">
        <f>$F84*I84</f>
        <v>0</v>
      </c>
      <c r="K84" s="698">
        <f>J84/1000000</f>
        <v>0</v>
      </c>
      <c r="L84" s="229">
        <v>0</v>
      </c>
      <c r="M84" s="230">
        <v>0</v>
      </c>
      <c r="N84" s="230">
        <f>L84-M84</f>
        <v>0</v>
      </c>
      <c r="O84" s="230">
        <f>$F84*N84</f>
        <v>0</v>
      </c>
      <c r="P84" s="698">
        <f>O84/1000000</f>
        <v>0</v>
      </c>
      <c r="Q84" s="312"/>
    </row>
    <row r="85" spans="1:17" ht="15.95" customHeight="1">
      <c r="A85" s="181">
        <v>53</v>
      </c>
      <c r="B85" s="232" t="s">
        <v>57</v>
      </c>
      <c r="C85" s="226">
        <v>4902548</v>
      </c>
      <c r="D85" s="235" t="s">
        <v>12</v>
      </c>
      <c r="E85" s="221" t="s">
        <v>300</v>
      </c>
      <c r="F85" s="653">
        <v>100</v>
      </c>
      <c r="G85" s="229">
        <v>0</v>
      </c>
      <c r="H85" s="230">
        <v>0</v>
      </c>
      <c r="I85" s="230">
        <f t="shared" si="12"/>
        <v>0</v>
      </c>
      <c r="J85" s="230">
        <f t="shared" si="13"/>
        <v>0</v>
      </c>
      <c r="K85" s="698">
        <f t="shared" si="14"/>
        <v>0</v>
      </c>
      <c r="L85" s="229">
        <v>0</v>
      </c>
      <c r="M85" s="230">
        <v>0</v>
      </c>
      <c r="N85" s="230">
        <f t="shared" si="15"/>
        <v>0</v>
      </c>
      <c r="O85" s="230">
        <f t="shared" si="16"/>
        <v>0</v>
      </c>
      <c r="P85" s="698">
        <f t="shared" si="17"/>
        <v>0</v>
      </c>
      <c r="Q85" s="333"/>
    </row>
    <row r="86" spans="1:17" ht="15.95" customHeight="1">
      <c r="A86" s="181">
        <v>54</v>
      </c>
      <c r="B86" s="232" t="s">
        <v>58</v>
      </c>
      <c r="C86" s="226">
        <v>4902564</v>
      </c>
      <c r="D86" s="235" t="s">
        <v>12</v>
      </c>
      <c r="E86" s="221" t="s">
        <v>300</v>
      </c>
      <c r="F86" s="226">
        <v>100</v>
      </c>
      <c r="G86" s="229">
        <v>1574</v>
      </c>
      <c r="H86" s="230">
        <v>1567</v>
      </c>
      <c r="I86" s="230">
        <f t="shared" si="12"/>
        <v>7</v>
      </c>
      <c r="J86" s="230">
        <f t="shared" si="13"/>
        <v>700</v>
      </c>
      <c r="K86" s="698">
        <f t="shared" si="14"/>
        <v>6.9999999999999999E-4</v>
      </c>
      <c r="L86" s="229">
        <v>13772</v>
      </c>
      <c r="M86" s="230">
        <v>13600</v>
      </c>
      <c r="N86" s="230">
        <f t="shared" si="15"/>
        <v>172</v>
      </c>
      <c r="O86" s="230">
        <f t="shared" si="16"/>
        <v>17200</v>
      </c>
      <c r="P86" s="698">
        <f t="shared" si="17"/>
        <v>1.72E-2</v>
      </c>
      <c r="Q86" s="320"/>
    </row>
    <row r="87" spans="1:17" ht="15.95" customHeight="1">
      <c r="A87" s="181"/>
      <c r="B87" s="233" t="s">
        <v>60</v>
      </c>
      <c r="C87" s="226"/>
      <c r="D87" s="236"/>
      <c r="E87" s="236"/>
      <c r="F87" s="226"/>
      <c r="G87" s="229"/>
      <c r="H87" s="230"/>
      <c r="I87" s="230"/>
      <c r="J87" s="230"/>
      <c r="K87" s="698"/>
      <c r="L87" s="229"/>
      <c r="M87" s="230"/>
      <c r="N87" s="230"/>
      <c r="O87" s="230"/>
      <c r="P87" s="698"/>
      <c r="Q87" s="312"/>
    </row>
    <row r="88" spans="1:17" ht="15.95" customHeight="1">
      <c r="A88" s="181">
        <v>55</v>
      </c>
      <c r="B88" s="232" t="s">
        <v>61</v>
      </c>
      <c r="C88" s="226">
        <v>4902519</v>
      </c>
      <c r="D88" s="235" t="s">
        <v>12</v>
      </c>
      <c r="E88" s="221" t="s">
        <v>300</v>
      </c>
      <c r="F88" s="226">
        <v>500</v>
      </c>
      <c r="G88" s="229">
        <v>999999</v>
      </c>
      <c r="H88" s="230">
        <v>999999</v>
      </c>
      <c r="I88" s="230">
        <f>G88-H88</f>
        <v>0</v>
      </c>
      <c r="J88" s="230">
        <f>$F88*I88</f>
        <v>0</v>
      </c>
      <c r="K88" s="698">
        <f>J88/1000000</f>
        <v>0</v>
      </c>
      <c r="L88" s="229">
        <v>999999</v>
      </c>
      <c r="M88" s="230">
        <v>999999</v>
      </c>
      <c r="N88" s="230">
        <f>L88-M88</f>
        <v>0</v>
      </c>
      <c r="O88" s="230">
        <f>$F88*N88</f>
        <v>0</v>
      </c>
      <c r="P88" s="698">
        <f>O88/1000000</f>
        <v>0</v>
      </c>
      <c r="Q88" s="312"/>
    </row>
    <row r="89" spans="1:17" ht="15.95" customHeight="1">
      <c r="A89" s="181"/>
      <c r="B89" s="232"/>
      <c r="C89" s="226"/>
      <c r="D89" s="235"/>
      <c r="E89" s="221"/>
      <c r="F89" s="226"/>
      <c r="G89" s="229"/>
      <c r="H89" s="230"/>
      <c r="I89" s="230"/>
      <c r="J89" s="230"/>
      <c r="K89" s="698"/>
      <c r="L89" s="229"/>
      <c r="M89" s="230"/>
      <c r="N89" s="230"/>
      <c r="O89" s="230"/>
      <c r="P89" s="698"/>
      <c r="Q89" s="312"/>
    </row>
    <row r="90" spans="1:17" ht="15.95" customHeight="1">
      <c r="A90" s="181">
        <v>56</v>
      </c>
      <c r="B90" s="232" t="s">
        <v>62</v>
      </c>
      <c r="C90" s="226">
        <v>4902579</v>
      </c>
      <c r="D90" s="235" t="s">
        <v>12</v>
      </c>
      <c r="E90" s="221" t="s">
        <v>300</v>
      </c>
      <c r="F90" s="226">
        <v>500</v>
      </c>
      <c r="G90" s="229">
        <v>999862</v>
      </c>
      <c r="H90" s="230">
        <v>999861</v>
      </c>
      <c r="I90" s="230">
        <f>G90-H90</f>
        <v>1</v>
      </c>
      <c r="J90" s="230">
        <f>$F90*I90</f>
        <v>500</v>
      </c>
      <c r="K90" s="698">
        <f>J90/1000000</f>
        <v>5.0000000000000001E-4</v>
      </c>
      <c r="L90" s="229">
        <v>2763</v>
      </c>
      <c r="M90" s="230">
        <v>2746</v>
      </c>
      <c r="N90" s="230">
        <f>L90-M90</f>
        <v>17</v>
      </c>
      <c r="O90" s="230">
        <f>$F90*N90</f>
        <v>8500</v>
      </c>
      <c r="P90" s="698">
        <f>O90/1000000</f>
        <v>8.5000000000000006E-3</v>
      </c>
      <c r="Q90" s="312"/>
    </row>
    <row r="91" spans="1:17" ht="15.95" customHeight="1">
      <c r="A91" s="181">
        <v>57</v>
      </c>
      <c r="B91" s="232" t="s">
        <v>63</v>
      </c>
      <c r="C91" s="226">
        <v>4865089</v>
      </c>
      <c r="D91" s="235" t="s">
        <v>12</v>
      </c>
      <c r="E91" s="221" t="s">
        <v>300</v>
      </c>
      <c r="F91" s="653">
        <v>500</v>
      </c>
      <c r="G91" s="229">
        <v>999982</v>
      </c>
      <c r="H91" s="230">
        <v>999983</v>
      </c>
      <c r="I91" s="230">
        <f>G91-H91</f>
        <v>-1</v>
      </c>
      <c r="J91" s="230">
        <f>$F91*I91</f>
        <v>-500</v>
      </c>
      <c r="K91" s="698">
        <f>J91/1000000</f>
        <v>-5.0000000000000001E-4</v>
      </c>
      <c r="L91" s="229">
        <v>999999</v>
      </c>
      <c r="M91" s="230">
        <v>999996</v>
      </c>
      <c r="N91" s="230">
        <f>L91-M91</f>
        <v>3</v>
      </c>
      <c r="O91" s="230">
        <f>$F91*N91</f>
        <v>1500</v>
      </c>
      <c r="P91" s="698">
        <f>O91/1000000</f>
        <v>1.5E-3</v>
      </c>
      <c r="Q91" s="312"/>
    </row>
    <row r="92" spans="1:17" ht="15.95" customHeight="1">
      <c r="A92" s="181"/>
      <c r="B92" s="232"/>
      <c r="C92" s="226"/>
      <c r="D92" s="235"/>
      <c r="E92" s="221"/>
      <c r="F92" s="653">
        <v>500</v>
      </c>
      <c r="G92" s="229"/>
      <c r="H92" s="230"/>
      <c r="I92" s="230"/>
      <c r="J92" s="230"/>
      <c r="K92" s="698"/>
      <c r="L92" s="229">
        <v>12</v>
      </c>
      <c r="M92" s="230">
        <v>0</v>
      </c>
      <c r="N92" s="230">
        <f>L92-M92</f>
        <v>12</v>
      </c>
      <c r="O92" s="230">
        <f>$F92*N92</f>
        <v>6000</v>
      </c>
      <c r="P92" s="698">
        <f>O92/1000000</f>
        <v>6.0000000000000001E-3</v>
      </c>
      <c r="Q92" s="312"/>
    </row>
    <row r="93" spans="1:17" ht="15.95" customHeight="1">
      <c r="A93" s="181">
        <v>58</v>
      </c>
      <c r="B93" s="232" t="s">
        <v>64</v>
      </c>
      <c r="C93" s="226">
        <v>4865090</v>
      </c>
      <c r="D93" s="235" t="s">
        <v>12</v>
      </c>
      <c r="E93" s="221" t="s">
        <v>300</v>
      </c>
      <c r="F93" s="653">
        <v>500</v>
      </c>
      <c r="G93" s="229">
        <v>1206</v>
      </c>
      <c r="H93" s="230">
        <v>1205</v>
      </c>
      <c r="I93" s="230">
        <f>G93-H93</f>
        <v>1</v>
      </c>
      <c r="J93" s="230">
        <f>$F93*I93</f>
        <v>500</v>
      </c>
      <c r="K93" s="698">
        <f>J93/1000000</f>
        <v>5.0000000000000001E-4</v>
      </c>
      <c r="L93" s="229">
        <v>1801</v>
      </c>
      <c r="M93" s="230">
        <v>1776</v>
      </c>
      <c r="N93" s="230">
        <f>L93-M93</f>
        <v>25</v>
      </c>
      <c r="O93" s="230">
        <f>$F93*N93</f>
        <v>12500</v>
      </c>
      <c r="P93" s="698">
        <f>O93/1000000</f>
        <v>1.2500000000000001E-2</v>
      </c>
      <c r="Q93" s="312"/>
    </row>
    <row r="94" spans="1:17" ht="15.95" customHeight="1">
      <c r="A94" s="477"/>
      <c r="B94" s="233" t="s">
        <v>66</v>
      </c>
      <c r="C94" s="226"/>
      <c r="D94" s="236"/>
      <c r="E94" s="236"/>
      <c r="F94" s="226"/>
      <c r="G94" s="229"/>
      <c r="H94" s="230"/>
      <c r="I94" s="230"/>
      <c r="J94" s="230"/>
      <c r="K94" s="698"/>
      <c r="L94" s="229"/>
      <c r="M94" s="230"/>
      <c r="N94" s="230"/>
      <c r="O94" s="230"/>
      <c r="P94" s="698"/>
      <c r="Q94" s="312"/>
    </row>
    <row r="95" spans="1:17" ht="15.95" customHeight="1">
      <c r="A95" s="181">
        <v>59</v>
      </c>
      <c r="B95" s="232" t="s">
        <v>59</v>
      </c>
      <c r="C95" s="226">
        <v>4902568</v>
      </c>
      <c r="D95" s="235" t="s">
        <v>12</v>
      </c>
      <c r="E95" s="221" t="s">
        <v>300</v>
      </c>
      <c r="F95" s="226">
        <v>100</v>
      </c>
      <c r="G95" s="229">
        <v>992132</v>
      </c>
      <c r="H95" s="230">
        <v>992182</v>
      </c>
      <c r="I95" s="230">
        <f>G95-H95</f>
        <v>-50</v>
      </c>
      <c r="J95" s="230">
        <f>$F95*I95</f>
        <v>-5000</v>
      </c>
      <c r="K95" s="698">
        <f>J95/1000000</f>
        <v>-5.0000000000000001E-3</v>
      </c>
      <c r="L95" s="229">
        <v>4472</v>
      </c>
      <c r="M95" s="230">
        <v>4293</v>
      </c>
      <c r="N95" s="230">
        <f>L95-M95</f>
        <v>179</v>
      </c>
      <c r="O95" s="230">
        <f>$F95*N95</f>
        <v>17900</v>
      </c>
      <c r="P95" s="698">
        <f>O95/1000000</f>
        <v>1.7899999999999999E-2</v>
      </c>
      <c r="Q95" s="320"/>
    </row>
    <row r="96" spans="1:17" ht="15.95" customHeight="1">
      <c r="A96" s="477"/>
      <c r="B96" s="233" t="s">
        <v>67</v>
      </c>
      <c r="C96" s="226"/>
      <c r="D96" s="236"/>
      <c r="E96" s="236"/>
      <c r="F96" s="226"/>
      <c r="G96" s="229"/>
      <c r="H96" s="230"/>
      <c r="I96" s="230"/>
      <c r="J96" s="230"/>
      <c r="K96" s="698"/>
      <c r="L96" s="229"/>
      <c r="M96" s="230"/>
      <c r="N96" s="230"/>
      <c r="O96" s="230"/>
      <c r="P96" s="698"/>
      <c r="Q96" s="312"/>
    </row>
    <row r="97" spans="1:17" ht="15.75" customHeight="1">
      <c r="A97" s="181">
        <v>60</v>
      </c>
      <c r="B97" s="232" t="s">
        <v>68</v>
      </c>
      <c r="C97" s="226">
        <v>4902599</v>
      </c>
      <c r="D97" s="235" t="s">
        <v>12</v>
      </c>
      <c r="E97" s="221" t="s">
        <v>300</v>
      </c>
      <c r="F97" s="653">
        <v>1333.33</v>
      </c>
      <c r="G97" s="229">
        <v>117</v>
      </c>
      <c r="H97" s="230">
        <v>81</v>
      </c>
      <c r="I97" s="230">
        <f>G97-H97</f>
        <v>36</v>
      </c>
      <c r="J97" s="230">
        <f>$F97*I97</f>
        <v>47999.88</v>
      </c>
      <c r="K97" s="698">
        <f>J97/1000000</f>
        <v>4.7999879999999995E-2</v>
      </c>
      <c r="L97" s="229">
        <v>176</v>
      </c>
      <c r="M97" s="230">
        <v>172</v>
      </c>
      <c r="N97" s="230">
        <f>L97-M97</f>
        <v>4</v>
      </c>
      <c r="O97" s="230">
        <f>$F97*N97</f>
        <v>5333.32</v>
      </c>
      <c r="P97" s="698">
        <f>O97/1000000</f>
        <v>5.3333199999999999E-3</v>
      </c>
      <c r="Q97" s="312"/>
    </row>
    <row r="98" spans="1:17" ht="15.95" customHeight="1">
      <c r="A98" s="181">
        <v>61</v>
      </c>
      <c r="B98" s="232" t="s">
        <v>69</v>
      </c>
      <c r="C98" s="226">
        <v>4865082</v>
      </c>
      <c r="D98" s="235" t="s">
        <v>12</v>
      </c>
      <c r="E98" s="221" t="s">
        <v>300</v>
      </c>
      <c r="F98" s="226">
        <v>133.33000000000001</v>
      </c>
      <c r="G98" s="229">
        <v>1092</v>
      </c>
      <c r="H98" s="230">
        <v>762</v>
      </c>
      <c r="I98" s="230">
        <f>G98-H98</f>
        <v>330</v>
      </c>
      <c r="J98" s="230">
        <f>$F98*I98</f>
        <v>43998.9</v>
      </c>
      <c r="K98" s="698">
        <f>J98/1000000</f>
        <v>4.3998900000000001E-2</v>
      </c>
      <c r="L98" s="229">
        <v>598</v>
      </c>
      <c r="M98" s="230">
        <v>577</v>
      </c>
      <c r="N98" s="230">
        <f>L98-M98</f>
        <v>21</v>
      </c>
      <c r="O98" s="230">
        <f>$F98*N98</f>
        <v>2799.9300000000003</v>
      </c>
      <c r="P98" s="698">
        <f>O98/1000000</f>
        <v>2.7999300000000004E-3</v>
      </c>
      <c r="Q98" s="312"/>
    </row>
    <row r="99" spans="1:17" ht="15.95" customHeight="1">
      <c r="A99" s="181">
        <v>62</v>
      </c>
      <c r="B99" s="232" t="s">
        <v>70</v>
      </c>
      <c r="C99" s="226">
        <v>4902577</v>
      </c>
      <c r="D99" s="235" t="s">
        <v>12</v>
      </c>
      <c r="E99" s="221" t="s">
        <v>300</v>
      </c>
      <c r="F99" s="226">
        <v>100</v>
      </c>
      <c r="G99" s="229">
        <v>4011</v>
      </c>
      <c r="H99" s="230">
        <v>3600</v>
      </c>
      <c r="I99" s="230">
        <f>G99-H99</f>
        <v>411</v>
      </c>
      <c r="J99" s="230">
        <f>$F99*I99</f>
        <v>41100</v>
      </c>
      <c r="K99" s="698">
        <f>J99/1000000</f>
        <v>4.1099999999999998E-2</v>
      </c>
      <c r="L99" s="229">
        <v>806</v>
      </c>
      <c r="M99" s="230">
        <v>784</v>
      </c>
      <c r="N99" s="230">
        <f>L99-M99</f>
        <v>22</v>
      </c>
      <c r="O99" s="230">
        <f>$F99*N99</f>
        <v>2200</v>
      </c>
      <c r="P99" s="698">
        <f>O99/1000000</f>
        <v>2.2000000000000001E-3</v>
      </c>
      <c r="Q99" s="320"/>
    </row>
    <row r="100" spans="1:17" ht="15.95" customHeight="1">
      <c r="A100" s="181"/>
      <c r="B100" s="233" t="s">
        <v>30</v>
      </c>
      <c r="C100" s="226"/>
      <c r="D100" s="236"/>
      <c r="E100" s="236"/>
      <c r="F100" s="226"/>
      <c r="G100" s="229"/>
      <c r="H100" s="230"/>
      <c r="I100" s="230"/>
      <c r="J100" s="230"/>
      <c r="K100" s="698"/>
      <c r="L100" s="229"/>
      <c r="M100" s="230"/>
      <c r="N100" s="230"/>
      <c r="O100" s="230"/>
      <c r="P100" s="698"/>
      <c r="Q100" s="312"/>
    </row>
    <row r="101" spans="1:17" ht="15.95" customHeight="1">
      <c r="A101" s="181">
        <v>63</v>
      </c>
      <c r="B101" s="232" t="s">
        <v>65</v>
      </c>
      <c r="C101" s="226">
        <v>4864797</v>
      </c>
      <c r="D101" s="235" t="s">
        <v>12</v>
      </c>
      <c r="E101" s="221" t="s">
        <v>300</v>
      </c>
      <c r="F101" s="226">
        <v>100</v>
      </c>
      <c r="G101" s="229">
        <v>59785</v>
      </c>
      <c r="H101" s="230">
        <v>59368</v>
      </c>
      <c r="I101" s="230">
        <f>G101-H101</f>
        <v>417</v>
      </c>
      <c r="J101" s="230">
        <f>$F101*I101</f>
        <v>41700</v>
      </c>
      <c r="K101" s="698">
        <f>J101/1000000</f>
        <v>4.1700000000000001E-2</v>
      </c>
      <c r="L101" s="229">
        <v>4437</v>
      </c>
      <c r="M101" s="230">
        <v>4418</v>
      </c>
      <c r="N101" s="230">
        <f>L101-M101</f>
        <v>19</v>
      </c>
      <c r="O101" s="230">
        <f>$F101*N101</f>
        <v>1900</v>
      </c>
      <c r="P101" s="698">
        <f>O101/1000000</f>
        <v>1.9E-3</v>
      </c>
      <c r="Q101" s="312"/>
    </row>
    <row r="102" spans="1:17" ht="15.95" customHeight="1">
      <c r="A102" s="218">
        <v>64</v>
      </c>
      <c r="B102" s="232" t="s">
        <v>215</v>
      </c>
      <c r="C102" s="226">
        <v>4865077</v>
      </c>
      <c r="D102" s="235" t="s">
        <v>12</v>
      </c>
      <c r="E102" s="221" t="s">
        <v>300</v>
      </c>
      <c r="F102" s="226">
        <v>133.33000000000001</v>
      </c>
      <c r="G102" s="229">
        <v>4</v>
      </c>
      <c r="H102" s="230">
        <v>0</v>
      </c>
      <c r="I102" s="230">
        <f>G102-H102</f>
        <v>4</v>
      </c>
      <c r="J102" s="230">
        <f>$F102*I102</f>
        <v>533.32000000000005</v>
      </c>
      <c r="K102" s="698">
        <f>J102/1000000</f>
        <v>5.3332E-4</v>
      </c>
      <c r="L102" s="229">
        <v>248</v>
      </c>
      <c r="M102" s="230">
        <v>221</v>
      </c>
      <c r="N102" s="230">
        <f>L102-M102</f>
        <v>27</v>
      </c>
      <c r="O102" s="230">
        <f>$F102*N102</f>
        <v>3599.9100000000003</v>
      </c>
      <c r="P102" s="698">
        <f>O102/1000000</f>
        <v>3.5999100000000004E-3</v>
      </c>
      <c r="Q102" s="471"/>
    </row>
    <row r="103" spans="1:17" ht="15.95" customHeight="1">
      <c r="A103" s="218">
        <v>65</v>
      </c>
      <c r="B103" s="232" t="s">
        <v>75</v>
      </c>
      <c r="C103" s="226">
        <v>4902585</v>
      </c>
      <c r="D103" s="235" t="s">
        <v>12</v>
      </c>
      <c r="E103" s="221" t="s">
        <v>300</v>
      </c>
      <c r="F103" s="226">
        <v>-400</v>
      </c>
      <c r="G103" s="229">
        <v>999998</v>
      </c>
      <c r="H103" s="230">
        <v>999998</v>
      </c>
      <c r="I103" s="230">
        <f>G103-H103</f>
        <v>0</v>
      </c>
      <c r="J103" s="230">
        <f>$F103*I103</f>
        <v>0</v>
      </c>
      <c r="K103" s="698">
        <f>J103/1000000</f>
        <v>0</v>
      </c>
      <c r="L103" s="229">
        <v>11</v>
      </c>
      <c r="M103" s="230">
        <v>3</v>
      </c>
      <c r="N103" s="230">
        <f>L103-M103</f>
        <v>8</v>
      </c>
      <c r="O103" s="230">
        <f>$F103*N103</f>
        <v>-3200</v>
      </c>
      <c r="P103" s="698">
        <f>O103/1000000</f>
        <v>-3.2000000000000002E-3</v>
      </c>
      <c r="Q103" s="471"/>
    </row>
    <row r="104" spans="1:17" ht="15.95" customHeight="1">
      <c r="A104" s="477"/>
      <c r="B104" s="233" t="s">
        <v>71</v>
      </c>
      <c r="C104" s="226"/>
      <c r="D104" s="235"/>
      <c r="E104" s="235"/>
      <c r="F104" s="226"/>
      <c r="G104" s="229"/>
      <c r="H104" s="230"/>
      <c r="I104" s="230"/>
      <c r="J104" s="230"/>
      <c r="K104" s="698"/>
      <c r="L104" s="229"/>
      <c r="M104" s="230"/>
      <c r="N104" s="230"/>
      <c r="O104" s="230"/>
      <c r="P104" s="698"/>
      <c r="Q104" s="471"/>
    </row>
    <row r="105" spans="1:17" ht="16.5">
      <c r="A105" s="218">
        <v>66</v>
      </c>
      <c r="B105" s="529" t="s">
        <v>72</v>
      </c>
      <c r="C105" s="226">
        <v>4902529</v>
      </c>
      <c r="D105" s="235" t="s">
        <v>12</v>
      </c>
      <c r="E105" s="221" t="s">
        <v>300</v>
      </c>
      <c r="F105" s="226">
        <v>-400</v>
      </c>
      <c r="G105" s="229">
        <v>999999</v>
      </c>
      <c r="H105" s="230">
        <v>999999</v>
      </c>
      <c r="I105" s="230">
        <f>G105-H105</f>
        <v>0</v>
      </c>
      <c r="J105" s="230">
        <f>$F105*I105</f>
        <v>0</v>
      </c>
      <c r="K105" s="698">
        <f>J105/1000000</f>
        <v>0</v>
      </c>
      <c r="L105" s="229">
        <v>999991</v>
      </c>
      <c r="M105" s="230">
        <v>999993</v>
      </c>
      <c r="N105" s="230">
        <f>L105-M105</f>
        <v>-2</v>
      </c>
      <c r="O105" s="230">
        <f>$F105*N105</f>
        <v>800</v>
      </c>
      <c r="P105" s="698">
        <f>O105/1000000</f>
        <v>8.0000000000000004E-4</v>
      </c>
      <c r="Q105" s="634"/>
    </row>
    <row r="106" spans="1:17" ht="16.5">
      <c r="A106" s="218">
        <v>67</v>
      </c>
      <c r="B106" s="529" t="s">
        <v>73</v>
      </c>
      <c r="C106" s="226">
        <v>4902525</v>
      </c>
      <c r="D106" s="235" t="s">
        <v>12</v>
      </c>
      <c r="E106" s="221" t="s">
        <v>300</v>
      </c>
      <c r="F106" s="226">
        <v>400</v>
      </c>
      <c r="G106" s="229">
        <v>999895</v>
      </c>
      <c r="H106" s="230">
        <v>999895</v>
      </c>
      <c r="I106" s="230">
        <f>G106-H106</f>
        <v>0</v>
      </c>
      <c r="J106" s="230">
        <f>$F106*I106</f>
        <v>0</v>
      </c>
      <c r="K106" s="698">
        <f>J106/1000000</f>
        <v>0</v>
      </c>
      <c r="L106" s="229">
        <v>999460</v>
      </c>
      <c r="M106" s="230">
        <v>999460</v>
      </c>
      <c r="N106" s="230">
        <f>L106-M106</f>
        <v>0</v>
      </c>
      <c r="O106" s="230">
        <f>$F106*N106</f>
        <v>0</v>
      </c>
      <c r="P106" s="698">
        <f>O106/1000000</f>
        <v>0</v>
      </c>
      <c r="Q106" s="320"/>
    </row>
    <row r="107" spans="1:17" ht="16.5">
      <c r="A107" s="477"/>
      <c r="B107" s="233" t="s">
        <v>335</v>
      </c>
      <c r="C107" s="226"/>
      <c r="D107" s="235"/>
      <c r="E107" s="221"/>
      <c r="F107" s="226"/>
      <c r="G107" s="229"/>
      <c r="H107" s="230"/>
      <c r="I107" s="230"/>
      <c r="J107" s="230"/>
      <c r="K107" s="698"/>
      <c r="L107" s="229"/>
      <c r="M107" s="230"/>
      <c r="N107" s="230"/>
      <c r="O107" s="230"/>
      <c r="P107" s="698"/>
      <c r="Q107" s="312"/>
    </row>
    <row r="108" spans="1:17" ht="18">
      <c r="A108" s="218">
        <v>68</v>
      </c>
      <c r="B108" s="232" t="s">
        <v>341</v>
      </c>
      <c r="C108" s="207">
        <v>4864983</v>
      </c>
      <c r="D108" s="82" t="s">
        <v>12</v>
      </c>
      <c r="E108" s="65" t="s">
        <v>300</v>
      </c>
      <c r="F108" s="285">
        <v>800</v>
      </c>
      <c r="G108" s="229">
        <v>929033</v>
      </c>
      <c r="H108" s="230">
        <v>929033</v>
      </c>
      <c r="I108" s="216">
        <f>G108-H108</f>
        <v>0</v>
      </c>
      <c r="J108" s="216">
        <f>$F108*I108</f>
        <v>0</v>
      </c>
      <c r="K108" s="705">
        <f>J108/1000000</f>
        <v>0</v>
      </c>
      <c r="L108" s="229">
        <v>998076</v>
      </c>
      <c r="M108" s="230">
        <v>998426</v>
      </c>
      <c r="N108" s="216">
        <f>L108-M108</f>
        <v>-350</v>
      </c>
      <c r="O108" s="216">
        <f>$F108*N108</f>
        <v>-280000</v>
      </c>
      <c r="P108" s="705">
        <f>O108/1000000</f>
        <v>-0.28000000000000003</v>
      </c>
      <c r="Q108" s="312"/>
    </row>
    <row r="109" spans="1:17" ht="18">
      <c r="A109" s="218">
        <v>69</v>
      </c>
      <c r="B109" s="232" t="s">
        <v>351</v>
      </c>
      <c r="C109" s="207">
        <v>4865032</v>
      </c>
      <c r="D109" s="82" t="s">
        <v>12</v>
      </c>
      <c r="E109" s="65" t="s">
        <v>300</v>
      </c>
      <c r="F109" s="226">
        <v>800</v>
      </c>
      <c r="G109" s="229">
        <v>991381</v>
      </c>
      <c r="H109" s="230">
        <v>991381</v>
      </c>
      <c r="I109" s="216">
        <f>G109-H109</f>
        <v>0</v>
      </c>
      <c r="J109" s="216">
        <f>$F109*I109</f>
        <v>0</v>
      </c>
      <c r="K109" s="705">
        <f>J109/1000000</f>
        <v>0</v>
      </c>
      <c r="L109" s="229">
        <v>999712</v>
      </c>
      <c r="M109" s="230">
        <v>999802</v>
      </c>
      <c r="N109" s="216">
        <f>L109-M109</f>
        <v>-90</v>
      </c>
      <c r="O109" s="216">
        <f>$F109*N109</f>
        <v>-72000</v>
      </c>
      <c r="P109" s="705">
        <f>O109/1000000</f>
        <v>-7.1999999999999995E-2</v>
      </c>
      <c r="Q109" s="320"/>
    </row>
    <row r="110" spans="1:17" ht="18">
      <c r="A110" s="477"/>
      <c r="B110" s="233" t="s">
        <v>365</v>
      </c>
      <c r="C110" s="207"/>
      <c r="D110" s="82"/>
      <c r="E110" s="65"/>
      <c r="F110" s="226"/>
      <c r="G110" s="229"/>
      <c r="H110" s="230"/>
      <c r="I110" s="216"/>
      <c r="J110" s="216"/>
      <c r="K110" s="705"/>
      <c r="L110" s="229"/>
      <c r="M110" s="230"/>
      <c r="N110" s="216"/>
      <c r="O110" s="216"/>
      <c r="P110" s="705"/>
      <c r="Q110" s="312"/>
    </row>
    <row r="111" spans="1:17" ht="18">
      <c r="A111" s="218">
        <v>70</v>
      </c>
      <c r="B111" s="232" t="s">
        <v>366</v>
      </c>
      <c r="C111" s="207">
        <v>4864810</v>
      </c>
      <c r="D111" s="82" t="s">
        <v>12</v>
      </c>
      <c r="E111" s="65" t="s">
        <v>300</v>
      </c>
      <c r="F111" s="285">
        <v>200</v>
      </c>
      <c r="G111" s="229">
        <v>955196</v>
      </c>
      <c r="H111" s="230">
        <v>955196</v>
      </c>
      <c r="I111" s="230">
        <f>G111-H111</f>
        <v>0</v>
      </c>
      <c r="J111" s="230">
        <f>$F111*I111</f>
        <v>0</v>
      </c>
      <c r="K111" s="703">
        <f>J111/1000000</f>
        <v>0</v>
      </c>
      <c r="L111" s="229">
        <v>999004</v>
      </c>
      <c r="M111" s="230">
        <v>999607</v>
      </c>
      <c r="N111" s="230">
        <f>L111-M111</f>
        <v>-603</v>
      </c>
      <c r="O111" s="230">
        <f>$F111*N111</f>
        <v>-120600</v>
      </c>
      <c r="P111" s="698">
        <f>O111/1000000</f>
        <v>-0.1206</v>
      </c>
      <c r="Q111" s="312"/>
    </row>
    <row r="112" spans="1:17" s="335" customFormat="1" ht="18">
      <c r="A112" s="654">
        <v>71</v>
      </c>
      <c r="B112" s="487" t="s">
        <v>367</v>
      </c>
      <c r="C112" s="207">
        <v>4864901</v>
      </c>
      <c r="D112" s="82" t="s">
        <v>12</v>
      </c>
      <c r="E112" s="65" t="s">
        <v>300</v>
      </c>
      <c r="F112" s="226">
        <v>250</v>
      </c>
      <c r="G112" s="229">
        <v>987244</v>
      </c>
      <c r="H112" s="230">
        <v>987244</v>
      </c>
      <c r="I112" s="216">
        <f>G112-H112</f>
        <v>0</v>
      </c>
      <c r="J112" s="216">
        <f>$F112*I112</f>
        <v>0</v>
      </c>
      <c r="K112" s="705">
        <f>J112/1000000</f>
        <v>0</v>
      </c>
      <c r="L112" s="229">
        <v>1745</v>
      </c>
      <c r="M112" s="230">
        <v>1780</v>
      </c>
      <c r="N112" s="216">
        <f>L112-M112</f>
        <v>-35</v>
      </c>
      <c r="O112" s="216">
        <f>$F112*N112</f>
        <v>-8750</v>
      </c>
      <c r="P112" s="705">
        <f>O112/1000000</f>
        <v>-8.7500000000000008E-3</v>
      </c>
      <c r="Q112" s="312"/>
    </row>
    <row r="113" spans="1:17" s="335" customFormat="1" ht="18">
      <c r="A113" s="654"/>
      <c r="B113" s="234" t="s">
        <v>404</v>
      </c>
      <c r="C113" s="207"/>
      <c r="D113" s="82"/>
      <c r="E113" s="65"/>
      <c r="F113" s="226"/>
      <c r="G113" s="229"/>
      <c r="H113" s="230"/>
      <c r="I113" s="216"/>
      <c r="J113" s="216"/>
      <c r="K113" s="705"/>
      <c r="L113" s="229"/>
      <c r="M113" s="230"/>
      <c r="N113" s="216"/>
      <c r="O113" s="216"/>
      <c r="P113" s="705"/>
      <c r="Q113" s="312"/>
    </row>
    <row r="114" spans="1:17" s="335" customFormat="1" ht="18">
      <c r="A114" s="654">
        <v>72</v>
      </c>
      <c r="B114" s="487" t="s">
        <v>409</v>
      </c>
      <c r="C114" s="207">
        <v>4864960</v>
      </c>
      <c r="D114" s="82" t="s">
        <v>12</v>
      </c>
      <c r="E114" s="65" t="s">
        <v>300</v>
      </c>
      <c r="F114" s="226">
        <v>1000</v>
      </c>
      <c r="G114" s="229">
        <v>973800</v>
      </c>
      <c r="H114" s="230">
        <v>973807</v>
      </c>
      <c r="I114" s="230">
        <f>G114-H114</f>
        <v>-7</v>
      </c>
      <c r="J114" s="230">
        <f>$F114*I114</f>
        <v>-7000</v>
      </c>
      <c r="K114" s="703">
        <f>J114/1000000</f>
        <v>-7.0000000000000001E-3</v>
      </c>
      <c r="L114" s="229">
        <v>2189</v>
      </c>
      <c r="M114" s="230">
        <v>2308</v>
      </c>
      <c r="N114" s="230">
        <f>L114-M114</f>
        <v>-119</v>
      </c>
      <c r="O114" s="230">
        <f>$F114*N114</f>
        <v>-119000</v>
      </c>
      <c r="P114" s="698">
        <f>O114/1000000</f>
        <v>-0.11899999999999999</v>
      </c>
      <c r="Q114" s="312"/>
    </row>
    <row r="115" spans="1:17" ht="18">
      <c r="A115" s="654">
        <v>73</v>
      </c>
      <c r="B115" s="487" t="s">
        <v>410</v>
      </c>
      <c r="C115" s="207">
        <v>5129960</v>
      </c>
      <c r="D115" s="82" t="s">
        <v>12</v>
      </c>
      <c r="E115" s="65" t="s">
        <v>300</v>
      </c>
      <c r="F115" s="336">
        <v>281.25</v>
      </c>
      <c r="G115" s="229">
        <v>999737</v>
      </c>
      <c r="H115" s="230">
        <v>999543</v>
      </c>
      <c r="I115" s="230">
        <f>G115-H115</f>
        <v>194</v>
      </c>
      <c r="J115" s="230">
        <f>$F115*I115</f>
        <v>54562.5</v>
      </c>
      <c r="K115" s="703">
        <f>J115/1000000</f>
        <v>5.45625E-2</v>
      </c>
      <c r="L115" s="229">
        <v>867</v>
      </c>
      <c r="M115" s="230">
        <v>800</v>
      </c>
      <c r="N115" s="230">
        <f>L115-M115</f>
        <v>67</v>
      </c>
      <c r="O115" s="230">
        <f>$F115*N115</f>
        <v>18843.75</v>
      </c>
      <c r="P115" s="698">
        <f>O115/1000000</f>
        <v>1.8843749999999999E-2</v>
      </c>
      <c r="Q115" s="312"/>
    </row>
    <row r="116" spans="1:17" ht="18">
      <c r="A116" s="654"/>
      <c r="B116" s="233" t="s">
        <v>468</v>
      </c>
      <c r="C116" s="207"/>
      <c r="D116" s="82"/>
      <c r="E116" s="65"/>
      <c r="F116" s="336"/>
      <c r="G116" s="229"/>
      <c r="H116" s="230"/>
      <c r="I116" s="230"/>
      <c r="J116" s="230"/>
      <c r="K116" s="703"/>
      <c r="L116" s="229"/>
      <c r="M116" s="230"/>
      <c r="N116" s="230"/>
      <c r="O116" s="230"/>
      <c r="P116" s="703"/>
      <c r="Q116" s="312"/>
    </row>
    <row r="117" spans="1:17" ht="16.5">
      <c r="A117" s="654">
        <v>74</v>
      </c>
      <c r="B117" s="803" t="s">
        <v>474</v>
      </c>
      <c r="C117" s="643" t="s">
        <v>476</v>
      </c>
      <c r="D117" s="235" t="s">
        <v>438</v>
      </c>
      <c r="E117" s="221" t="s">
        <v>300</v>
      </c>
      <c r="F117" s="226">
        <v>1</v>
      </c>
      <c r="G117" s="229">
        <v>-862000</v>
      </c>
      <c r="H117" s="230">
        <v>-860000</v>
      </c>
      <c r="I117" s="230">
        <f>G117-H117</f>
        <v>-2000</v>
      </c>
      <c r="J117" s="230">
        <f>$F117*I117</f>
        <v>-2000</v>
      </c>
      <c r="K117" s="703">
        <f>J117/1000000</f>
        <v>-2E-3</v>
      </c>
      <c r="L117" s="229">
        <v>-170000</v>
      </c>
      <c r="M117" s="230">
        <v>-146000</v>
      </c>
      <c r="N117" s="230">
        <f>L117-M117</f>
        <v>-24000</v>
      </c>
      <c r="O117" s="230">
        <f>$F117*N117</f>
        <v>-24000</v>
      </c>
      <c r="P117" s="698">
        <f>O117/1000000</f>
        <v>-2.4E-2</v>
      </c>
      <c r="Q117" s="320"/>
    </row>
    <row r="118" spans="1:17" ht="16.5">
      <c r="A118" s="654">
        <v>75</v>
      </c>
      <c r="B118" s="803" t="s">
        <v>475</v>
      </c>
      <c r="C118" s="643" t="s">
        <v>477</v>
      </c>
      <c r="D118" s="235" t="s">
        <v>438</v>
      </c>
      <c r="E118" s="221" t="s">
        <v>300</v>
      </c>
      <c r="F118" s="226">
        <v>1</v>
      </c>
      <c r="G118" s="229">
        <v>-479000</v>
      </c>
      <c r="H118" s="230">
        <v>-452000</v>
      </c>
      <c r="I118" s="230">
        <f>G118-H118</f>
        <v>-27000</v>
      </c>
      <c r="J118" s="230">
        <f>$F118*I118</f>
        <v>-27000</v>
      </c>
      <c r="K118" s="703">
        <f>J118/1000000</f>
        <v>-2.7E-2</v>
      </c>
      <c r="L118" s="229">
        <v>-328000</v>
      </c>
      <c r="M118" s="230">
        <v>-191000</v>
      </c>
      <c r="N118" s="230">
        <f>L118-M118</f>
        <v>-137000</v>
      </c>
      <c r="O118" s="230">
        <f>$F118*N118</f>
        <v>-137000</v>
      </c>
      <c r="P118" s="698">
        <f>O118/1000000</f>
        <v>-0.13700000000000001</v>
      </c>
      <c r="Q118" s="320"/>
    </row>
    <row r="119" spans="1:17" ht="16.5">
      <c r="A119" s="249">
        <v>76</v>
      </c>
      <c r="B119" s="803" t="s">
        <v>510</v>
      </c>
      <c r="C119" s="643" t="s">
        <v>511</v>
      </c>
      <c r="D119" s="235" t="s">
        <v>438</v>
      </c>
      <c r="E119" s="221" t="s">
        <v>300</v>
      </c>
      <c r="F119" s="226">
        <v>1</v>
      </c>
      <c r="G119" s="229">
        <v>-521000</v>
      </c>
      <c r="H119" s="230">
        <v>-519000</v>
      </c>
      <c r="I119" s="230">
        <f>G119-H119</f>
        <v>-2000</v>
      </c>
      <c r="J119" s="230">
        <f>$F119*I119</f>
        <v>-2000</v>
      </c>
      <c r="K119" s="703">
        <f>J119/1000000</f>
        <v>-2E-3</v>
      </c>
      <c r="L119" s="229">
        <v>-128000</v>
      </c>
      <c r="M119" s="230">
        <v>-85000</v>
      </c>
      <c r="N119" s="230">
        <f>L119-M119</f>
        <v>-43000</v>
      </c>
      <c r="O119" s="230">
        <f>$F119*N119</f>
        <v>-43000</v>
      </c>
      <c r="P119" s="698">
        <f>O119/1000000</f>
        <v>-4.2999999999999997E-2</v>
      </c>
      <c r="Q119" s="320"/>
    </row>
    <row r="120" spans="1:17" ht="16.5">
      <c r="A120" s="249">
        <v>77</v>
      </c>
      <c r="B120" s="803" t="s">
        <v>504</v>
      </c>
      <c r="C120" s="643" t="s">
        <v>505</v>
      </c>
      <c r="D120" s="235" t="s">
        <v>438</v>
      </c>
      <c r="E120" s="221" t="s">
        <v>300</v>
      </c>
      <c r="F120" s="226">
        <v>1</v>
      </c>
      <c r="G120" s="229">
        <v>-1076999.94</v>
      </c>
      <c r="H120" s="230">
        <v>-1069000</v>
      </c>
      <c r="I120" s="230">
        <f>G120-H120</f>
        <v>-7999.9399999999441</v>
      </c>
      <c r="J120" s="230">
        <f>$F120*I120</f>
        <v>-7999.9399999999441</v>
      </c>
      <c r="K120" s="703">
        <f>J120/1000000</f>
        <v>-7.9999399999999433E-3</v>
      </c>
      <c r="L120" s="229">
        <v>-208000</v>
      </c>
      <c r="M120" s="230">
        <v>-149000</v>
      </c>
      <c r="N120" s="230">
        <f>L120-M120</f>
        <v>-59000</v>
      </c>
      <c r="O120" s="230">
        <f>$F120*N120</f>
        <v>-59000</v>
      </c>
      <c r="P120" s="698">
        <f>O120/1000000</f>
        <v>-5.8999999999999997E-2</v>
      </c>
      <c r="Q120" s="320"/>
    </row>
    <row r="121" spans="1:17" ht="17.25" thickBot="1">
      <c r="A121" s="250"/>
      <c r="B121" s="804"/>
      <c r="C121" s="805"/>
      <c r="D121" s="527"/>
      <c r="E121" s="524"/>
      <c r="F121" s="806"/>
      <c r="G121" s="311"/>
      <c r="H121" s="311"/>
      <c r="I121" s="311"/>
      <c r="J121" s="311"/>
      <c r="K121" s="807"/>
      <c r="L121" s="311"/>
      <c r="M121" s="311"/>
      <c r="N121" s="311"/>
      <c r="O121" s="311"/>
      <c r="P121" s="807"/>
      <c r="Q121" s="540"/>
    </row>
    <row r="122" spans="1:17" ht="18.75" thickTop="1">
      <c r="B122" s="105" t="s">
        <v>214</v>
      </c>
      <c r="G122" s="230"/>
      <c r="H122" s="230"/>
      <c r="I122" s="371"/>
      <c r="J122" s="371"/>
      <c r="K122" s="292">
        <f>SUM(K7:K121)</f>
        <v>-3.7221741727586188</v>
      </c>
      <c r="L122" s="230"/>
      <c r="M122" s="230"/>
      <c r="N122" s="371"/>
      <c r="O122" s="371"/>
      <c r="P122" s="292">
        <f>SUM(P7:P121)</f>
        <v>-14.579734772999991</v>
      </c>
    </row>
    <row r="123" spans="1:17" ht="15">
      <c r="B123" s="11"/>
      <c r="G123" s="230"/>
      <c r="H123" s="230"/>
      <c r="I123" s="371"/>
      <c r="J123" s="371"/>
      <c r="K123" s="706"/>
      <c r="L123" s="230"/>
      <c r="M123" s="230"/>
      <c r="N123" s="371"/>
      <c r="O123" s="371"/>
      <c r="P123" s="706"/>
    </row>
    <row r="124" spans="1:17" ht="15">
      <c r="B124" s="11"/>
      <c r="G124" s="230"/>
      <c r="H124" s="230"/>
      <c r="I124" s="371"/>
      <c r="J124" s="371"/>
      <c r="K124" s="706"/>
      <c r="L124" s="230"/>
      <c r="M124" s="230"/>
      <c r="N124" s="371"/>
      <c r="O124" s="371"/>
      <c r="P124" s="706"/>
    </row>
    <row r="125" spans="1:17" ht="15">
      <c r="B125" s="11"/>
      <c r="G125" s="230"/>
      <c r="H125" s="230"/>
      <c r="I125" s="371"/>
      <c r="J125" s="371"/>
      <c r="K125" s="706"/>
      <c r="L125" s="230"/>
      <c r="M125" s="230"/>
      <c r="N125" s="371"/>
      <c r="O125" s="371"/>
      <c r="P125" s="706"/>
    </row>
    <row r="126" spans="1:17" ht="15">
      <c r="B126" s="11"/>
      <c r="G126" s="230"/>
      <c r="H126" s="230"/>
      <c r="I126" s="371"/>
      <c r="J126" s="371"/>
      <c r="K126" s="706"/>
      <c r="L126" s="230"/>
      <c r="M126" s="230"/>
      <c r="N126" s="371"/>
      <c r="O126" s="371"/>
      <c r="P126" s="706"/>
    </row>
    <row r="127" spans="1:17" ht="15">
      <c r="B127" s="11"/>
      <c r="G127" s="230"/>
      <c r="H127" s="230"/>
      <c r="I127" s="371"/>
      <c r="J127" s="371"/>
      <c r="K127" s="706"/>
      <c r="L127" s="230"/>
      <c r="M127" s="230"/>
      <c r="N127" s="371"/>
      <c r="O127" s="371"/>
      <c r="P127" s="706"/>
    </row>
    <row r="128" spans="1:17" ht="15.75">
      <c r="A128" s="10"/>
      <c r="G128" s="230"/>
      <c r="H128" s="230"/>
      <c r="I128" s="371"/>
      <c r="J128" s="371"/>
      <c r="K128" s="706"/>
      <c r="L128" s="230"/>
      <c r="M128" s="230"/>
      <c r="N128" s="371"/>
      <c r="O128" s="371"/>
      <c r="P128" s="706"/>
    </row>
    <row r="129" spans="1:17" ht="24" thickBot="1">
      <c r="A129" s="129" t="s">
        <v>213</v>
      </c>
      <c r="G129" s="230"/>
      <c r="H129" s="230"/>
      <c r="I129" s="54" t="s">
        <v>347</v>
      </c>
      <c r="J129" s="335"/>
      <c r="K129" s="707"/>
      <c r="L129" s="230"/>
      <c r="M129" s="230"/>
      <c r="N129" s="54" t="s">
        <v>348</v>
      </c>
      <c r="O129" s="335"/>
      <c r="P129" s="707"/>
      <c r="Q129" s="372" t="str">
        <f>Q1</f>
        <v>JULY-2024</v>
      </c>
    </row>
    <row r="130" spans="1:17" ht="39.6" customHeight="1" thickTop="1" thickBot="1">
      <c r="A130" s="365" t="s">
        <v>8</v>
      </c>
      <c r="B130" s="349" t="s">
        <v>9</v>
      </c>
      <c r="C130" s="350" t="s">
        <v>1</v>
      </c>
      <c r="D130" s="350" t="s">
        <v>2</v>
      </c>
      <c r="E130" s="350" t="s">
        <v>3</v>
      </c>
      <c r="F130" s="350" t="s">
        <v>10</v>
      </c>
      <c r="G130" s="348" t="str">
        <f>G5</f>
        <v>FINAL READING 31/07/2024</v>
      </c>
      <c r="H130" s="350" t="str">
        <f>H5</f>
        <v>INTIAL READING 01/07/2024</v>
      </c>
      <c r="I130" s="350" t="s">
        <v>4</v>
      </c>
      <c r="J130" s="350" t="s">
        <v>5</v>
      </c>
      <c r="K130" s="696" t="s">
        <v>6</v>
      </c>
      <c r="L130" s="348" t="str">
        <f>L5</f>
        <v>FINAL READING 31/07/2024</v>
      </c>
      <c r="M130" s="350" t="str">
        <f>M5</f>
        <v>INTIAL READING 01/07/2024</v>
      </c>
      <c r="N130" s="350" t="s">
        <v>4</v>
      </c>
      <c r="O130" s="350" t="s">
        <v>5</v>
      </c>
      <c r="P130" s="696" t="s">
        <v>6</v>
      </c>
      <c r="Q130" s="366" t="s">
        <v>266</v>
      </c>
    </row>
    <row r="131" spans="1:17" ht="7.9" hidden="1" customHeight="1" thickTop="1" thickBot="1">
      <c r="A131" s="9"/>
      <c r="B131" s="8"/>
      <c r="C131" s="7"/>
      <c r="D131" s="7"/>
      <c r="E131" s="7"/>
      <c r="F131" s="7"/>
      <c r="G131" s="230"/>
      <c r="H131" s="230"/>
      <c r="I131" s="371"/>
      <c r="J131" s="371"/>
      <c r="K131" s="706"/>
      <c r="L131" s="230"/>
      <c r="M131" s="230"/>
      <c r="N131" s="371"/>
      <c r="O131" s="371"/>
      <c r="P131" s="706"/>
    </row>
    <row r="132" spans="1:17" ht="15.95" customHeight="1" thickTop="1">
      <c r="A132" s="227"/>
      <c r="B132" s="228" t="s">
        <v>25</v>
      </c>
      <c r="C132" s="219"/>
      <c r="D132" s="213"/>
      <c r="E132" s="213"/>
      <c r="F132" s="213"/>
      <c r="G132" s="369"/>
      <c r="H132" s="369"/>
      <c r="I132" s="374"/>
      <c r="J132" s="374"/>
      <c r="K132" s="708"/>
      <c r="L132" s="369"/>
      <c r="M132" s="369"/>
      <c r="N132" s="374"/>
      <c r="O132" s="374"/>
      <c r="P132" s="708"/>
      <c r="Q132" s="370"/>
    </row>
    <row r="133" spans="1:17" ht="15.95" customHeight="1">
      <c r="A133" s="218">
        <v>1</v>
      </c>
      <c r="B133" s="232" t="s">
        <v>74</v>
      </c>
      <c r="C133" s="226">
        <v>4902566</v>
      </c>
      <c r="D133" s="221" t="s">
        <v>12</v>
      </c>
      <c r="E133" s="221" t="s">
        <v>300</v>
      </c>
      <c r="F133" s="226">
        <v>-100</v>
      </c>
      <c r="G133" s="229">
        <v>774</v>
      </c>
      <c r="H133" s="230">
        <v>694</v>
      </c>
      <c r="I133" s="230">
        <f>G133-H133</f>
        <v>80</v>
      </c>
      <c r="J133" s="230">
        <f>$F133*I133</f>
        <v>-8000</v>
      </c>
      <c r="K133" s="703">
        <f>J133/1000000</f>
        <v>-8.0000000000000002E-3</v>
      </c>
      <c r="L133" s="229">
        <v>8367</v>
      </c>
      <c r="M133" s="230">
        <v>8323</v>
      </c>
      <c r="N133" s="230">
        <f>L133-M133</f>
        <v>44</v>
      </c>
      <c r="O133" s="230">
        <f>$F133*N133</f>
        <v>-4400</v>
      </c>
      <c r="P133" s="698">
        <f>O133/1000000</f>
        <v>-4.4000000000000003E-3</v>
      </c>
      <c r="Q133" s="312" t="s">
        <v>524</v>
      </c>
    </row>
    <row r="134" spans="1:17" ht="15.95" customHeight="1">
      <c r="A134" s="218"/>
      <c r="B134" s="232"/>
      <c r="C134" s="226"/>
      <c r="D134" s="221"/>
      <c r="E134" s="221"/>
      <c r="F134" s="226"/>
      <c r="G134" s="229"/>
      <c r="H134" s="230"/>
      <c r="I134" s="230"/>
      <c r="J134" s="230"/>
      <c r="K134" s="703">
        <v>-8.5000000000000006E-3</v>
      </c>
      <c r="L134" s="229"/>
      <c r="M134" s="230"/>
      <c r="N134" s="230"/>
      <c r="O134" s="230"/>
      <c r="P134" s="698">
        <v>-4.7000000000000002E-3</v>
      </c>
      <c r="Q134" s="320" t="s">
        <v>528</v>
      </c>
    </row>
    <row r="135" spans="1:17" ht="16.5">
      <c r="A135" s="218"/>
      <c r="B135" s="233" t="s">
        <v>37</v>
      </c>
      <c r="C135" s="226"/>
      <c r="D135" s="236"/>
      <c r="E135" s="236"/>
      <c r="F135" s="226"/>
      <c r="G135" s="229"/>
      <c r="H135" s="230"/>
      <c r="I135" s="230"/>
      <c r="J135" s="230"/>
      <c r="K135" s="698"/>
      <c r="L135" s="229"/>
      <c r="M135" s="230"/>
      <c r="N135" s="230"/>
      <c r="O135" s="230"/>
      <c r="P135" s="698"/>
      <c r="Q135" s="312"/>
    </row>
    <row r="136" spans="1:17" ht="16.5">
      <c r="A136" s="218">
        <v>2</v>
      </c>
      <c r="B136" s="232" t="s">
        <v>38</v>
      </c>
      <c r="C136" s="226" t="s">
        <v>478</v>
      </c>
      <c r="D136" s="235" t="s">
        <v>438</v>
      </c>
      <c r="E136" s="221" t="s">
        <v>300</v>
      </c>
      <c r="F136" s="808">
        <v>-0.8</v>
      </c>
      <c r="G136" s="229">
        <v>862500</v>
      </c>
      <c r="H136" s="230">
        <v>866500</v>
      </c>
      <c r="I136" s="230">
        <f>G136-H136</f>
        <v>-4000</v>
      </c>
      <c r="J136" s="230">
        <f>$F136*I136</f>
        <v>3200</v>
      </c>
      <c r="K136" s="698">
        <f>J136/1000000</f>
        <v>3.2000000000000002E-3</v>
      </c>
      <c r="L136" s="229">
        <v>-2500</v>
      </c>
      <c r="M136" s="230">
        <v>-1000</v>
      </c>
      <c r="N136" s="230">
        <f>L136-M136</f>
        <v>-1500</v>
      </c>
      <c r="O136" s="230">
        <f>$F136*N136</f>
        <v>1200</v>
      </c>
      <c r="P136" s="698">
        <f>O136/1000000</f>
        <v>1.1999999999999999E-3</v>
      </c>
      <c r="Q136" s="320"/>
    </row>
    <row r="137" spans="1:17" ht="15.75" customHeight="1">
      <c r="A137" s="218"/>
      <c r="B137" s="233" t="s">
        <v>17</v>
      </c>
      <c r="C137" s="226"/>
      <c r="D137" s="235"/>
      <c r="E137" s="221"/>
      <c r="F137" s="226"/>
      <c r="G137" s="229"/>
      <c r="H137" s="230"/>
      <c r="I137" s="230"/>
      <c r="J137" s="230"/>
      <c r="K137" s="698"/>
      <c r="L137" s="229"/>
      <c r="M137" s="230"/>
      <c r="N137" s="230"/>
      <c r="O137" s="230"/>
      <c r="P137" s="698"/>
      <c r="Q137" s="312"/>
    </row>
    <row r="138" spans="1:17" ht="16.5">
      <c r="A138" s="218">
        <v>3</v>
      </c>
      <c r="B138" s="232" t="s">
        <v>18</v>
      </c>
      <c r="C138" s="226">
        <v>4865119</v>
      </c>
      <c r="D138" s="235" t="s">
        <v>12</v>
      </c>
      <c r="E138" s="221" t="s">
        <v>300</v>
      </c>
      <c r="F138" s="226">
        <v>-1333.33</v>
      </c>
      <c r="G138" s="229">
        <v>188</v>
      </c>
      <c r="H138" s="230">
        <v>178</v>
      </c>
      <c r="I138" s="230">
        <f>G138-H138</f>
        <v>10</v>
      </c>
      <c r="J138" s="230">
        <f>$F138*I138</f>
        <v>-13333.3</v>
      </c>
      <c r="K138" s="698">
        <f>J138/1000000</f>
        <v>-1.3333299999999999E-2</v>
      </c>
      <c r="L138" s="229">
        <v>15</v>
      </c>
      <c r="M138" s="230">
        <v>20</v>
      </c>
      <c r="N138" s="230">
        <f>L138-M138</f>
        <v>-5</v>
      </c>
      <c r="O138" s="230">
        <f>$F138*N138</f>
        <v>6666.65</v>
      </c>
      <c r="P138" s="698">
        <f>O138/1000000</f>
        <v>6.6666499999999997E-3</v>
      </c>
      <c r="Q138" s="680"/>
    </row>
    <row r="139" spans="1:17" ht="16.5">
      <c r="A139" s="218">
        <v>4</v>
      </c>
      <c r="B139" s="232" t="s">
        <v>19</v>
      </c>
      <c r="C139" s="226">
        <v>4864825</v>
      </c>
      <c r="D139" s="235" t="s">
        <v>12</v>
      </c>
      <c r="E139" s="221" t="s">
        <v>300</v>
      </c>
      <c r="F139" s="226">
        <v>-133.33000000000001</v>
      </c>
      <c r="G139" s="229">
        <v>5449</v>
      </c>
      <c r="H139" s="230">
        <v>5462</v>
      </c>
      <c r="I139" s="230">
        <f>G139-H139</f>
        <v>-13</v>
      </c>
      <c r="J139" s="230">
        <f>$F139*I139</f>
        <v>1733.2900000000002</v>
      </c>
      <c r="K139" s="698">
        <f>J139/1000000</f>
        <v>1.7332900000000002E-3</v>
      </c>
      <c r="L139" s="229">
        <v>8040</v>
      </c>
      <c r="M139" s="230">
        <v>8020</v>
      </c>
      <c r="N139" s="230">
        <f>L139-M139</f>
        <v>20</v>
      </c>
      <c r="O139" s="230">
        <f>$F139*N139</f>
        <v>-2666.6000000000004</v>
      </c>
      <c r="P139" s="698">
        <f>O139/1000000</f>
        <v>-2.6666000000000003E-3</v>
      </c>
      <c r="Q139" s="312"/>
    </row>
    <row r="140" spans="1:17" ht="16.5">
      <c r="A140" s="375"/>
      <c r="B140" s="376" t="s">
        <v>44</v>
      </c>
      <c r="C140" s="217"/>
      <c r="D140" s="221"/>
      <c r="E140" s="221"/>
      <c r="F140" s="377"/>
      <c r="G140" s="229"/>
      <c r="H140" s="230"/>
      <c r="I140" s="230"/>
      <c r="J140" s="230"/>
      <c r="K140" s="698"/>
      <c r="L140" s="229"/>
      <c r="M140" s="230"/>
      <c r="N140" s="230"/>
      <c r="O140" s="230"/>
      <c r="P140" s="698"/>
      <c r="Q140" s="312"/>
    </row>
    <row r="141" spans="1:17" ht="16.5">
      <c r="A141" s="218">
        <v>5</v>
      </c>
      <c r="B141" s="339" t="s">
        <v>45</v>
      </c>
      <c r="C141" s="226">
        <v>4865149</v>
      </c>
      <c r="D141" s="236" t="s">
        <v>12</v>
      </c>
      <c r="E141" s="221" t="s">
        <v>300</v>
      </c>
      <c r="F141" s="226">
        <v>-187.5</v>
      </c>
      <c r="G141" s="229">
        <v>995558</v>
      </c>
      <c r="H141" s="230">
        <v>995558</v>
      </c>
      <c r="I141" s="230">
        <f>G141-H141</f>
        <v>0</v>
      </c>
      <c r="J141" s="230">
        <f>$F141*I141</f>
        <v>0</v>
      </c>
      <c r="K141" s="698">
        <f>J141/1000000</f>
        <v>0</v>
      </c>
      <c r="L141" s="229">
        <v>996603</v>
      </c>
      <c r="M141" s="230">
        <v>997203</v>
      </c>
      <c r="N141" s="230">
        <f>L141-M141</f>
        <v>-600</v>
      </c>
      <c r="O141" s="230">
        <f>$F141*N141</f>
        <v>112500</v>
      </c>
      <c r="P141" s="698">
        <f>O141/1000000</f>
        <v>0.1125</v>
      </c>
      <c r="Q141" s="333"/>
    </row>
    <row r="142" spans="1:17" ht="16.5">
      <c r="A142" s="218"/>
      <c r="B142" s="233" t="s">
        <v>33</v>
      </c>
      <c r="C142" s="226"/>
      <c r="D142" s="236"/>
      <c r="E142" s="221"/>
      <c r="F142" s="226"/>
      <c r="G142" s="229"/>
      <c r="H142" s="230"/>
      <c r="I142" s="230"/>
      <c r="J142" s="230"/>
      <c r="K142" s="698"/>
      <c r="L142" s="229"/>
      <c r="M142" s="230"/>
      <c r="N142" s="230"/>
      <c r="O142" s="230"/>
      <c r="P142" s="698"/>
      <c r="Q142" s="312"/>
    </row>
    <row r="143" spans="1:17" ht="16.5">
      <c r="A143" s="218">
        <v>6</v>
      </c>
      <c r="B143" s="232" t="s">
        <v>314</v>
      </c>
      <c r="C143" s="226" t="s">
        <v>495</v>
      </c>
      <c r="D143" s="235" t="s">
        <v>12</v>
      </c>
      <c r="E143" s="221" t="s">
        <v>300</v>
      </c>
      <c r="F143" s="653">
        <v>-0.4</v>
      </c>
      <c r="G143" s="229">
        <v>-4208000</v>
      </c>
      <c r="H143" s="230">
        <v>-3201000</v>
      </c>
      <c r="I143" s="230">
        <f>G143-H143</f>
        <v>-1007000</v>
      </c>
      <c r="J143" s="230">
        <f>$F143*I143</f>
        <v>402800</v>
      </c>
      <c r="K143" s="698">
        <f>J143/1000000</f>
        <v>0.40279999999999999</v>
      </c>
      <c r="L143" s="229">
        <v>-3496000</v>
      </c>
      <c r="M143" s="230">
        <v>-3490000</v>
      </c>
      <c r="N143" s="230">
        <f>L143-M143</f>
        <v>-6000</v>
      </c>
      <c r="O143" s="230">
        <f>$F143*N143</f>
        <v>2400</v>
      </c>
      <c r="P143" s="698">
        <f>O143/1000000</f>
        <v>2.3999999999999998E-3</v>
      </c>
      <c r="Q143" s="320"/>
    </row>
    <row r="144" spans="1:17" ht="16.5">
      <c r="A144" s="218"/>
      <c r="B144" s="234" t="s">
        <v>335</v>
      </c>
      <c r="C144" s="226"/>
      <c r="D144" s="235"/>
      <c r="E144" s="221"/>
      <c r="F144" s="226"/>
      <c r="G144" s="229"/>
      <c r="H144" s="230"/>
      <c r="I144" s="230"/>
      <c r="J144" s="230"/>
      <c r="K144" s="698"/>
      <c r="L144" s="229"/>
      <c r="M144" s="230"/>
      <c r="N144" s="230"/>
      <c r="O144" s="230"/>
      <c r="P144" s="698"/>
      <c r="Q144" s="312"/>
    </row>
    <row r="145" spans="1:17" s="221" customFormat="1" ht="15">
      <c r="A145" s="245">
        <v>7</v>
      </c>
      <c r="B145" s="526" t="s">
        <v>340</v>
      </c>
      <c r="C145" s="249">
        <v>4864971</v>
      </c>
      <c r="D145" s="235" t="s">
        <v>12</v>
      </c>
      <c r="E145" s="221" t="s">
        <v>300</v>
      </c>
      <c r="F145" s="235">
        <v>800</v>
      </c>
      <c r="G145" s="229">
        <v>0</v>
      </c>
      <c r="H145" s="230">
        <v>0</v>
      </c>
      <c r="I145" s="236">
        <f>G145-H145</f>
        <v>0</v>
      </c>
      <c r="J145" s="236">
        <f>$F145*I145</f>
        <v>0</v>
      </c>
      <c r="K145" s="709">
        <f>J145/1000000</f>
        <v>0</v>
      </c>
      <c r="L145" s="229">
        <v>999495</v>
      </c>
      <c r="M145" s="230">
        <v>999495</v>
      </c>
      <c r="N145" s="236">
        <f>L145-M145</f>
        <v>0</v>
      </c>
      <c r="O145" s="236">
        <f>$F145*N145</f>
        <v>0</v>
      </c>
      <c r="P145" s="709">
        <f>O145/1000000</f>
        <v>0</v>
      </c>
      <c r="Q145" s="326"/>
    </row>
    <row r="146" spans="1:17" s="460" customFormat="1" ht="18" customHeight="1">
      <c r="A146" s="245"/>
      <c r="B146" s="521" t="s">
        <v>401</v>
      </c>
      <c r="C146" s="249"/>
      <c r="D146" s="235"/>
      <c r="E146" s="221"/>
      <c r="F146" s="235"/>
      <c r="G146" s="229"/>
      <c r="H146" s="230"/>
      <c r="I146" s="236"/>
      <c r="J146" s="236"/>
      <c r="K146" s="709"/>
      <c r="L146" s="229"/>
      <c r="M146" s="230"/>
      <c r="N146" s="236"/>
      <c r="O146" s="236"/>
      <c r="P146" s="709"/>
      <c r="Q146" s="326"/>
    </row>
    <row r="147" spans="1:17" s="460" customFormat="1" ht="15">
      <c r="A147" s="245">
        <v>8</v>
      </c>
      <c r="B147" s="526" t="s">
        <v>402</v>
      </c>
      <c r="C147" s="249">
        <v>4864952</v>
      </c>
      <c r="D147" s="235" t="s">
        <v>12</v>
      </c>
      <c r="E147" s="221" t="s">
        <v>300</v>
      </c>
      <c r="F147" s="235">
        <v>-625</v>
      </c>
      <c r="G147" s="229">
        <v>992004</v>
      </c>
      <c r="H147" s="230">
        <v>992005</v>
      </c>
      <c r="I147" s="236">
        <f>G147-H147</f>
        <v>-1</v>
      </c>
      <c r="J147" s="236">
        <f>$F147*I147</f>
        <v>625</v>
      </c>
      <c r="K147" s="709">
        <f>J147/1000000</f>
        <v>6.2500000000000001E-4</v>
      </c>
      <c r="L147" s="229">
        <v>1038</v>
      </c>
      <c r="M147" s="230">
        <v>1047</v>
      </c>
      <c r="N147" s="236">
        <f>L147-M147</f>
        <v>-9</v>
      </c>
      <c r="O147" s="236">
        <f>$F147*N147</f>
        <v>5625</v>
      </c>
      <c r="P147" s="709">
        <f>O147/1000000</f>
        <v>5.6249999999999998E-3</v>
      </c>
      <c r="Q147" s="326"/>
    </row>
    <row r="148" spans="1:17" s="460" customFormat="1" ht="15">
      <c r="A148" s="245">
        <v>9</v>
      </c>
      <c r="B148" s="526" t="s">
        <v>402</v>
      </c>
      <c r="C148" s="249">
        <v>4865039</v>
      </c>
      <c r="D148" s="235" t="s">
        <v>12</v>
      </c>
      <c r="E148" s="221" t="s">
        <v>300</v>
      </c>
      <c r="F148" s="235">
        <v>-500</v>
      </c>
      <c r="G148" s="229">
        <v>999601</v>
      </c>
      <c r="H148" s="230">
        <v>999605</v>
      </c>
      <c r="I148" s="236">
        <f>G148-H148</f>
        <v>-4</v>
      </c>
      <c r="J148" s="236">
        <f>$F148*I148</f>
        <v>2000</v>
      </c>
      <c r="K148" s="709">
        <f>J148/1000000</f>
        <v>2E-3</v>
      </c>
      <c r="L148" s="229">
        <v>861</v>
      </c>
      <c r="M148" s="230">
        <v>869</v>
      </c>
      <c r="N148" s="236">
        <f>L148-M148</f>
        <v>-8</v>
      </c>
      <c r="O148" s="236">
        <f>$F148*N148</f>
        <v>4000</v>
      </c>
      <c r="P148" s="732">
        <f>O148/1000000</f>
        <v>4.0000000000000001E-3</v>
      </c>
      <c r="Q148" s="850"/>
    </row>
    <row r="149" spans="1:17" s="460" customFormat="1" ht="15.75">
      <c r="A149" s="245"/>
      <c r="B149" s="521" t="s">
        <v>404</v>
      </c>
      <c r="C149" s="249"/>
      <c r="D149" s="235"/>
      <c r="E149" s="221"/>
      <c r="F149" s="235"/>
      <c r="G149" s="229"/>
      <c r="H149" s="230"/>
      <c r="I149" s="236"/>
      <c r="J149" s="236"/>
      <c r="K149" s="709"/>
      <c r="L149" s="229"/>
      <c r="M149" s="230"/>
      <c r="N149" s="236"/>
      <c r="O149" s="236"/>
      <c r="P149" s="732"/>
      <c r="Q149" s="850"/>
    </row>
    <row r="150" spans="1:17" s="460" customFormat="1" ht="15">
      <c r="A150" s="245">
        <v>10</v>
      </c>
      <c r="B150" s="526" t="s">
        <v>405</v>
      </c>
      <c r="C150" s="249">
        <v>4902510</v>
      </c>
      <c r="D150" s="235" t="s">
        <v>12</v>
      </c>
      <c r="E150" s="221" t="s">
        <v>300</v>
      </c>
      <c r="F150" s="235">
        <v>-400</v>
      </c>
      <c r="G150" s="229">
        <v>998601</v>
      </c>
      <c r="H150" s="230">
        <v>998562</v>
      </c>
      <c r="I150" s="236">
        <f>G150-H150</f>
        <v>39</v>
      </c>
      <c r="J150" s="236">
        <f>$F150*I150</f>
        <v>-15600</v>
      </c>
      <c r="K150" s="709">
        <f>J150/1000000</f>
        <v>-1.5599999999999999E-2</v>
      </c>
      <c r="L150" s="229">
        <v>80</v>
      </c>
      <c r="M150" s="230">
        <v>40</v>
      </c>
      <c r="N150" s="236">
        <f>L150-M150</f>
        <v>40</v>
      </c>
      <c r="O150" s="236">
        <f>$F150*N150</f>
        <v>-16000</v>
      </c>
      <c r="P150" s="732">
        <f>O150/1000000</f>
        <v>-1.6E-2</v>
      </c>
      <c r="Q150" s="326"/>
    </row>
    <row r="151" spans="1:17" s="460" customFormat="1" ht="15">
      <c r="A151" s="245">
        <v>11</v>
      </c>
      <c r="B151" s="526" t="s">
        <v>406</v>
      </c>
      <c r="C151" s="249">
        <v>4865140</v>
      </c>
      <c r="D151" s="235" t="s">
        <v>12</v>
      </c>
      <c r="E151" s="221" t="s">
        <v>300</v>
      </c>
      <c r="F151" s="235">
        <v>-937.5</v>
      </c>
      <c r="G151" s="229">
        <v>999248</v>
      </c>
      <c r="H151" s="230">
        <v>999251</v>
      </c>
      <c r="I151" s="236">
        <f>G151-H151</f>
        <v>-3</v>
      </c>
      <c r="J151" s="236">
        <f>$F151*I151</f>
        <v>2812.5</v>
      </c>
      <c r="K151" s="709">
        <f>J151/1000000</f>
        <v>2.8124999999999999E-3</v>
      </c>
      <c r="L151" s="229">
        <v>999550</v>
      </c>
      <c r="M151" s="230">
        <v>999589</v>
      </c>
      <c r="N151" s="236">
        <f>L151-M151</f>
        <v>-39</v>
      </c>
      <c r="O151" s="236">
        <f>$F151*N151</f>
        <v>36562.5</v>
      </c>
      <c r="P151" s="732">
        <f>O151/1000000</f>
        <v>3.6562499999999998E-2</v>
      </c>
      <c r="Q151" s="326"/>
    </row>
    <row r="152" spans="1:17" s="460" customFormat="1" ht="15">
      <c r="A152" s="245">
        <v>12</v>
      </c>
      <c r="B152" s="526" t="s">
        <v>407</v>
      </c>
      <c r="C152" s="249">
        <v>4864808</v>
      </c>
      <c r="D152" s="235" t="s">
        <v>12</v>
      </c>
      <c r="E152" s="221" t="s">
        <v>300</v>
      </c>
      <c r="F152" s="235">
        <v>-187.5</v>
      </c>
      <c r="G152" s="229">
        <v>977770</v>
      </c>
      <c r="H152" s="230">
        <v>977799</v>
      </c>
      <c r="I152" s="236">
        <f>G152-H152</f>
        <v>-29</v>
      </c>
      <c r="J152" s="236">
        <f>$F152*I152</f>
        <v>5437.5</v>
      </c>
      <c r="K152" s="709">
        <f>J152/1000000</f>
        <v>5.4374999999999996E-3</v>
      </c>
      <c r="L152" s="229">
        <v>1970</v>
      </c>
      <c r="M152" s="230">
        <v>2079</v>
      </c>
      <c r="N152" s="236">
        <f>L152-M152</f>
        <v>-109</v>
      </c>
      <c r="O152" s="236">
        <f>$F152*N152</f>
        <v>20437.5</v>
      </c>
      <c r="P152" s="732">
        <f>O152/1000000</f>
        <v>2.0437500000000001E-2</v>
      </c>
      <c r="Q152" s="326"/>
    </row>
    <row r="153" spans="1:17" s="460" customFormat="1" ht="15">
      <c r="A153" s="245">
        <v>13</v>
      </c>
      <c r="B153" s="526" t="s">
        <v>463</v>
      </c>
      <c r="C153" s="249">
        <v>4865080</v>
      </c>
      <c r="D153" s="235" t="s">
        <v>12</v>
      </c>
      <c r="E153" s="221" t="s">
        <v>300</v>
      </c>
      <c r="F153" s="235">
        <v>-2500</v>
      </c>
      <c r="G153" s="229">
        <v>999962</v>
      </c>
      <c r="H153" s="230">
        <v>999962</v>
      </c>
      <c r="I153" s="236">
        <f>G153-H153</f>
        <v>0</v>
      </c>
      <c r="J153" s="236">
        <f>$F153*I153</f>
        <v>0</v>
      </c>
      <c r="K153" s="709">
        <f>J153/1000000</f>
        <v>0</v>
      </c>
      <c r="L153" s="229">
        <v>120</v>
      </c>
      <c r="M153" s="230">
        <v>92</v>
      </c>
      <c r="N153" s="236">
        <f>L153-M153</f>
        <v>28</v>
      </c>
      <c r="O153" s="236">
        <f>$F153*N153</f>
        <v>-70000</v>
      </c>
      <c r="P153" s="732">
        <f>O153/1000000</f>
        <v>-7.0000000000000007E-2</v>
      </c>
      <c r="Q153" s="326"/>
    </row>
    <row r="154" spans="1:17" s="221" customFormat="1" ht="15.75" thickBot="1">
      <c r="A154" s="486">
        <v>14</v>
      </c>
      <c r="B154" s="522" t="s">
        <v>408</v>
      </c>
      <c r="C154" s="236">
        <v>4864796</v>
      </c>
      <c r="D154" s="527" t="s">
        <v>12</v>
      </c>
      <c r="E154" s="524" t="s">
        <v>300</v>
      </c>
      <c r="F154" s="236">
        <v>-125</v>
      </c>
      <c r="G154" s="229">
        <v>999957</v>
      </c>
      <c r="H154" s="311">
        <v>999998</v>
      </c>
      <c r="I154" s="523">
        <f>G154-H154</f>
        <v>-41</v>
      </c>
      <c r="J154" s="523">
        <f>$F154*I154</f>
        <v>5125</v>
      </c>
      <c r="K154" s="702">
        <f>J154/1000000</f>
        <v>5.1250000000000002E-3</v>
      </c>
      <c r="L154" s="310">
        <v>1208</v>
      </c>
      <c r="M154" s="311">
        <v>981</v>
      </c>
      <c r="N154" s="523">
        <f>L154-M154</f>
        <v>227</v>
      </c>
      <c r="O154" s="523">
        <f>$F154*N154</f>
        <v>-28375</v>
      </c>
      <c r="P154" s="851">
        <f>O154/1000000</f>
        <v>-2.8375000000000001E-2</v>
      </c>
      <c r="Q154" s="528"/>
    </row>
    <row r="155" spans="1:17" ht="15.75" thickTop="1">
      <c r="A155" s="317"/>
      <c r="B155" s="317"/>
      <c r="C155" s="317"/>
      <c r="D155" s="317"/>
      <c r="E155" s="317"/>
      <c r="F155" s="317"/>
      <c r="G155" s="317"/>
      <c r="H155" s="317"/>
      <c r="I155" s="317"/>
      <c r="J155" s="317"/>
      <c r="K155" s="710"/>
      <c r="L155" s="369"/>
      <c r="M155" s="317"/>
      <c r="N155" s="317"/>
      <c r="O155" s="317"/>
      <c r="P155" s="710"/>
      <c r="Q155" s="317"/>
    </row>
    <row r="156" spans="1:17" ht="18">
      <c r="A156" s="335"/>
      <c r="B156" s="187" t="s">
        <v>267</v>
      </c>
      <c r="C156" s="335"/>
      <c r="D156" s="335"/>
      <c r="E156" s="335"/>
      <c r="F156" s="335"/>
      <c r="G156" s="335"/>
      <c r="H156" s="335"/>
      <c r="I156" s="335"/>
      <c r="J156" s="335"/>
      <c r="K156" s="94">
        <f>SUM(K133:K155)</f>
        <v>0.37829998999999992</v>
      </c>
      <c r="L156" s="335"/>
      <c r="M156" s="335"/>
      <c r="N156" s="335"/>
      <c r="O156" s="335"/>
      <c r="P156" s="94">
        <f>SUM(P133:P155)</f>
        <v>6.3250049999999988E-2</v>
      </c>
      <c r="Q156" s="335"/>
    </row>
    <row r="157" spans="1:17" ht="15.75">
      <c r="A157" s="335"/>
      <c r="B157" s="335"/>
      <c r="C157" s="335"/>
      <c r="D157" s="335"/>
      <c r="E157" s="335"/>
      <c r="F157" s="335"/>
      <c r="G157" s="335"/>
      <c r="H157" s="335"/>
      <c r="I157" s="335"/>
      <c r="J157" s="335"/>
      <c r="K157" s="711"/>
      <c r="L157" s="335"/>
      <c r="M157" s="335"/>
      <c r="N157" s="335"/>
      <c r="O157" s="335"/>
      <c r="P157" s="711"/>
      <c r="Q157" s="335"/>
    </row>
    <row r="158" spans="1:17" ht="15.75">
      <c r="A158" s="335"/>
      <c r="B158" s="335"/>
      <c r="C158" s="335"/>
      <c r="D158" s="335"/>
      <c r="E158" s="335"/>
      <c r="F158" s="335"/>
      <c r="G158" s="335"/>
      <c r="H158" s="335"/>
      <c r="I158" s="335"/>
      <c r="J158" s="335"/>
      <c r="K158" s="711"/>
      <c r="L158" s="335"/>
      <c r="M158" s="335"/>
      <c r="N158" s="335"/>
      <c r="O158" s="335"/>
      <c r="P158" s="711"/>
      <c r="Q158" s="335"/>
    </row>
    <row r="159" spans="1:17" ht="15.75">
      <c r="A159" s="335"/>
      <c r="B159" s="335"/>
      <c r="C159" s="335"/>
      <c r="D159" s="335"/>
      <c r="E159" s="335"/>
      <c r="F159" s="335"/>
      <c r="G159" s="335"/>
      <c r="H159" s="335"/>
      <c r="I159" s="335"/>
      <c r="J159" s="335"/>
      <c r="K159" s="711"/>
      <c r="L159" s="335"/>
      <c r="M159" s="335"/>
      <c r="N159" s="335"/>
      <c r="O159" s="335"/>
      <c r="P159" s="711"/>
      <c r="Q159" s="335"/>
    </row>
    <row r="160" spans="1:17" ht="15.75">
      <c r="A160" s="335"/>
      <c r="B160" s="335"/>
      <c r="C160" s="335"/>
      <c r="D160" s="335"/>
      <c r="E160" s="335"/>
      <c r="F160" s="335"/>
      <c r="G160" s="335"/>
      <c r="H160" s="335"/>
      <c r="I160" s="335"/>
      <c r="J160" s="335"/>
      <c r="K160" s="711"/>
      <c r="L160" s="335"/>
      <c r="M160" s="335"/>
      <c r="N160" s="335"/>
      <c r="O160" s="335"/>
      <c r="P160" s="711"/>
      <c r="Q160" s="335"/>
    </row>
    <row r="161" spans="1:17" ht="15.75">
      <c r="A161" s="335"/>
      <c r="B161" s="335"/>
      <c r="C161" s="335"/>
      <c r="D161" s="335"/>
      <c r="E161" s="335"/>
      <c r="F161" s="335"/>
      <c r="G161" s="335"/>
      <c r="H161" s="335"/>
      <c r="I161" s="335"/>
      <c r="J161" s="335"/>
      <c r="K161" s="711"/>
      <c r="L161" s="335"/>
      <c r="M161" s="335"/>
      <c r="N161" s="335"/>
      <c r="O161" s="335"/>
      <c r="P161" s="711"/>
      <c r="Q161" s="335"/>
    </row>
    <row r="162" spans="1:17" ht="13.5" thickBot="1">
      <c r="A162" s="383"/>
      <c r="B162" s="383"/>
      <c r="C162" s="383"/>
      <c r="D162" s="383"/>
      <c r="E162" s="383"/>
      <c r="F162" s="383"/>
      <c r="G162" s="383"/>
      <c r="H162" s="383"/>
      <c r="I162" s="383"/>
      <c r="J162" s="383"/>
      <c r="K162" s="712"/>
      <c r="L162" s="383"/>
      <c r="M162" s="383"/>
      <c r="N162" s="383"/>
      <c r="O162" s="383"/>
      <c r="P162" s="712"/>
      <c r="Q162" s="383"/>
    </row>
    <row r="163" spans="1:17" ht="31.5" customHeight="1">
      <c r="A163" s="95" t="s">
        <v>216</v>
      </c>
      <c r="B163" s="96"/>
      <c r="C163" s="96"/>
      <c r="D163" s="97"/>
      <c r="E163" s="98"/>
      <c r="F163" s="97"/>
      <c r="G163" s="97"/>
      <c r="H163" s="96"/>
      <c r="I163" s="99"/>
      <c r="J163" s="100"/>
      <c r="K163" s="101"/>
      <c r="L163" s="380"/>
      <c r="M163" s="380"/>
      <c r="N163" s="380"/>
      <c r="O163" s="380"/>
      <c r="P163" s="620"/>
      <c r="Q163" s="381"/>
    </row>
    <row r="164" spans="1:17" ht="28.5" customHeight="1">
      <c r="A164" s="102" t="s">
        <v>264</v>
      </c>
      <c r="B164" s="56"/>
      <c r="C164" s="56"/>
      <c r="D164" s="56"/>
      <c r="E164" s="57"/>
      <c r="F164" s="56"/>
      <c r="G164" s="56"/>
      <c r="H164" s="56"/>
      <c r="I164" s="58"/>
      <c r="J164" s="56"/>
      <c r="K164" s="94">
        <f>K122</f>
        <v>-3.7221741727586188</v>
      </c>
      <c r="L164" s="335"/>
      <c r="M164" s="335"/>
      <c r="N164" s="335"/>
      <c r="O164" s="335"/>
      <c r="P164" s="94">
        <f>P122</f>
        <v>-14.579734772999991</v>
      </c>
      <c r="Q164" s="382"/>
    </row>
    <row r="165" spans="1:17" ht="28.5" customHeight="1">
      <c r="A165" s="102" t="s">
        <v>265</v>
      </c>
      <c r="B165" s="56"/>
      <c r="C165" s="56"/>
      <c r="D165" s="56"/>
      <c r="E165" s="57"/>
      <c r="F165" s="56"/>
      <c r="G165" s="56"/>
      <c r="H165" s="56"/>
      <c r="I165" s="58"/>
      <c r="J165" s="56"/>
      <c r="K165" s="94">
        <f>K156</f>
        <v>0.37829998999999992</v>
      </c>
      <c r="L165" s="335"/>
      <c r="M165" s="335"/>
      <c r="N165" s="335"/>
      <c r="O165" s="335"/>
      <c r="P165" s="94">
        <f>P156</f>
        <v>6.3250049999999988E-2</v>
      </c>
      <c r="Q165" s="382"/>
    </row>
    <row r="166" spans="1:17" ht="28.5" customHeight="1">
      <c r="A166" s="102" t="s">
        <v>217</v>
      </c>
      <c r="B166" s="56"/>
      <c r="C166" s="56"/>
      <c r="D166" s="56"/>
      <c r="E166" s="57"/>
      <c r="F166" s="56"/>
      <c r="G166" s="56"/>
      <c r="H166" s="56"/>
      <c r="I166" s="58"/>
      <c r="J166" s="56"/>
      <c r="K166" s="94">
        <f>'ROHTAK ROAD'!K44</f>
        <v>8.9999999999999998E-4</v>
      </c>
      <c r="L166" s="335"/>
      <c r="M166" s="335"/>
      <c r="N166" s="335"/>
      <c r="O166" s="335"/>
      <c r="P166" s="94">
        <f>'ROHTAK ROAD'!P44</f>
        <v>-2.8408437500000003</v>
      </c>
      <c r="Q166" s="382"/>
    </row>
    <row r="167" spans="1:17" ht="27.75" customHeight="1" thickBot="1">
      <c r="A167" s="104" t="s">
        <v>218</v>
      </c>
      <c r="B167" s="103"/>
      <c r="C167" s="103"/>
      <c r="D167" s="103"/>
      <c r="E167" s="103"/>
      <c r="F167" s="103"/>
      <c r="G167" s="103"/>
      <c r="H167" s="103"/>
      <c r="I167" s="103"/>
      <c r="J167" s="103"/>
      <c r="K167" s="289">
        <f>SUM(K164:K166)</f>
        <v>-3.3429741827586188</v>
      </c>
      <c r="L167" s="383"/>
      <c r="M167" s="383"/>
      <c r="N167" s="383"/>
      <c r="O167" s="383"/>
      <c r="P167" s="289">
        <f>SUM(P164:P166)</f>
        <v>-17.357328472999992</v>
      </c>
      <c r="Q167" s="384"/>
    </row>
    <row r="171" spans="1:17" ht="13.5" thickBot="1">
      <c r="A171" s="157"/>
    </row>
    <row r="172" spans="1:17">
      <c r="A172" s="385"/>
      <c r="B172" s="386"/>
      <c r="C172" s="386"/>
      <c r="D172" s="386"/>
      <c r="E172" s="386"/>
      <c r="F172" s="386"/>
      <c r="G172" s="386"/>
      <c r="H172" s="380"/>
      <c r="I172" s="380"/>
      <c r="J172" s="380"/>
      <c r="K172" s="620"/>
      <c r="L172" s="380"/>
      <c r="M172" s="380"/>
      <c r="N172" s="380"/>
      <c r="O172" s="380"/>
      <c r="P172" s="620"/>
      <c r="Q172" s="381"/>
    </row>
    <row r="173" spans="1:17" ht="23.25">
      <c r="A173" s="387" t="s">
        <v>282</v>
      </c>
      <c r="B173" s="388"/>
      <c r="C173" s="388"/>
      <c r="D173" s="388"/>
      <c r="E173" s="388"/>
      <c r="F173" s="388"/>
      <c r="G173" s="388"/>
      <c r="H173" s="335"/>
      <c r="I173" s="335"/>
      <c r="J173" s="335"/>
      <c r="K173" s="707"/>
      <c r="L173" s="335"/>
      <c r="M173" s="335"/>
      <c r="N173" s="335"/>
      <c r="O173" s="335"/>
      <c r="P173" s="707"/>
      <c r="Q173" s="382"/>
    </row>
    <row r="174" spans="1:17">
      <c r="A174" s="389"/>
      <c r="B174" s="388"/>
      <c r="C174" s="388"/>
      <c r="D174" s="388"/>
      <c r="E174" s="388"/>
      <c r="F174" s="388"/>
      <c r="G174" s="388"/>
      <c r="H174" s="335"/>
      <c r="I174" s="335"/>
      <c r="J174" s="335"/>
      <c r="K174" s="707"/>
      <c r="L174" s="335"/>
      <c r="M174" s="335"/>
      <c r="N174" s="335"/>
      <c r="O174" s="335"/>
      <c r="P174" s="707"/>
      <c r="Q174" s="382"/>
    </row>
    <row r="175" spans="1:17" ht="15.75">
      <c r="A175" s="390"/>
      <c r="B175" s="391"/>
      <c r="C175" s="391"/>
      <c r="D175" s="391"/>
      <c r="E175" s="391"/>
      <c r="F175" s="391"/>
      <c r="G175" s="391"/>
      <c r="H175" s="335"/>
      <c r="I175" s="335"/>
      <c r="J175" s="335"/>
      <c r="K175" s="713" t="s">
        <v>294</v>
      </c>
      <c r="L175" s="335"/>
      <c r="M175" s="335"/>
      <c r="N175" s="335"/>
      <c r="O175" s="335"/>
      <c r="P175" s="713" t="s">
        <v>295</v>
      </c>
      <c r="Q175" s="382"/>
    </row>
    <row r="176" spans="1:17">
      <c r="A176" s="392"/>
      <c r="B176" s="65"/>
      <c r="C176" s="65"/>
      <c r="D176" s="65"/>
      <c r="E176" s="65"/>
      <c r="F176" s="65"/>
      <c r="G176" s="65"/>
      <c r="H176" s="335"/>
      <c r="I176" s="335"/>
      <c r="J176" s="335"/>
      <c r="K176" s="707"/>
      <c r="L176" s="335"/>
      <c r="M176" s="335"/>
      <c r="N176" s="335"/>
      <c r="O176" s="335"/>
      <c r="P176" s="707"/>
      <c r="Q176" s="382"/>
    </row>
    <row r="177" spans="1:17">
      <c r="A177" s="392"/>
      <c r="B177" s="65"/>
      <c r="C177" s="65"/>
      <c r="D177" s="65"/>
      <c r="E177" s="65"/>
      <c r="F177" s="65"/>
      <c r="G177" s="65"/>
      <c r="H177" s="335"/>
      <c r="I177" s="335"/>
      <c r="J177" s="335"/>
      <c r="K177" s="707"/>
      <c r="L177" s="335"/>
      <c r="M177" s="335"/>
      <c r="N177" s="335"/>
      <c r="O177" s="335"/>
      <c r="P177" s="707"/>
      <c r="Q177" s="382"/>
    </row>
    <row r="178" spans="1:17" ht="24.75" customHeight="1">
      <c r="A178" s="393" t="s">
        <v>285</v>
      </c>
      <c r="B178" s="394"/>
      <c r="C178" s="394"/>
      <c r="D178" s="395"/>
      <c r="E178" s="395"/>
      <c r="F178" s="396"/>
      <c r="G178" s="395"/>
      <c r="H178" s="335"/>
      <c r="I178" s="335"/>
      <c r="J178" s="335"/>
      <c r="K178" s="397">
        <f>K167</f>
        <v>-3.3429741827586188</v>
      </c>
      <c r="L178" s="395" t="s">
        <v>283</v>
      </c>
      <c r="M178" s="335"/>
      <c r="N178" s="335"/>
      <c r="O178" s="335"/>
      <c r="P178" s="397">
        <f>P167</f>
        <v>-17.357328472999992</v>
      </c>
      <c r="Q178" s="398" t="s">
        <v>283</v>
      </c>
    </row>
    <row r="179" spans="1:17" ht="15">
      <c r="A179" s="399"/>
      <c r="B179" s="400"/>
      <c r="C179" s="400"/>
      <c r="D179" s="388"/>
      <c r="E179" s="388"/>
      <c r="F179" s="401"/>
      <c r="G179" s="388"/>
      <c r="H179" s="335"/>
      <c r="I179" s="335"/>
      <c r="J179" s="335"/>
      <c r="K179" s="397"/>
      <c r="L179" s="388"/>
      <c r="M179" s="335"/>
      <c r="N179" s="335"/>
      <c r="O179" s="335"/>
      <c r="P179" s="397"/>
      <c r="Q179" s="402"/>
    </row>
    <row r="180" spans="1:17" ht="21.75" customHeight="1">
      <c r="A180" s="403" t="s">
        <v>284</v>
      </c>
      <c r="B180" s="26"/>
      <c r="C180" s="26"/>
      <c r="D180" s="388"/>
      <c r="E180" s="388"/>
      <c r="F180" s="404"/>
      <c r="G180" s="395"/>
      <c r="H180" s="335"/>
      <c r="I180" s="335"/>
      <c r="J180" s="335"/>
      <c r="K180" s="397">
        <f>'STEPPED UP GENCO'!K71</f>
        <v>0.97686253099999987</v>
      </c>
      <c r="L180" s="395" t="s">
        <v>283</v>
      </c>
      <c r="M180" s="335"/>
      <c r="N180" s="335"/>
      <c r="O180" s="335"/>
      <c r="P180" s="397">
        <f>'STEPPED UP GENCO'!P71</f>
        <v>0.58770837499999995</v>
      </c>
      <c r="Q180" s="398" t="s">
        <v>283</v>
      </c>
    </row>
    <row r="181" spans="1:17">
      <c r="A181" s="405"/>
      <c r="B181" s="335"/>
      <c r="C181" s="335"/>
      <c r="D181" s="335"/>
      <c r="E181" s="335"/>
      <c r="F181" s="335"/>
      <c r="G181" s="335"/>
      <c r="H181" s="335"/>
      <c r="I181" s="335"/>
      <c r="J181" s="335"/>
      <c r="K181" s="707"/>
      <c r="L181" s="335"/>
      <c r="M181" s="335"/>
      <c r="N181" s="335"/>
      <c r="O181" s="335"/>
      <c r="P181" s="707"/>
      <c r="Q181" s="382"/>
    </row>
    <row r="182" spans="1:17" ht="2.25" customHeight="1">
      <c r="A182" s="405"/>
      <c r="B182" s="335"/>
      <c r="C182" s="335"/>
      <c r="D182" s="335"/>
      <c r="E182" s="335"/>
      <c r="F182" s="335"/>
      <c r="G182" s="335"/>
      <c r="H182" s="335"/>
      <c r="I182" s="335"/>
      <c r="J182" s="335"/>
      <c r="K182" s="707"/>
      <c r="L182" s="335"/>
      <c r="M182" s="335"/>
      <c r="N182" s="335"/>
      <c r="O182" s="335"/>
      <c r="P182" s="707"/>
      <c r="Q182" s="382"/>
    </row>
    <row r="183" spans="1:17" ht="7.5" customHeight="1">
      <c r="A183" s="405"/>
      <c r="B183" s="335"/>
      <c r="C183" s="335"/>
      <c r="D183" s="335"/>
      <c r="E183" s="335"/>
      <c r="F183" s="335"/>
      <c r="G183" s="335"/>
      <c r="H183" s="335"/>
      <c r="I183" s="335"/>
      <c r="J183" s="335"/>
      <c r="K183" s="707"/>
      <c r="L183" s="335"/>
      <c r="M183" s="335"/>
      <c r="N183" s="335"/>
      <c r="O183" s="335"/>
      <c r="P183" s="707"/>
      <c r="Q183" s="382"/>
    </row>
    <row r="184" spans="1:17" ht="21" thickBot="1">
      <c r="A184" s="406"/>
      <c r="B184" s="383"/>
      <c r="C184" s="383"/>
      <c r="D184" s="383"/>
      <c r="E184" s="383"/>
      <c r="F184" s="383"/>
      <c r="G184" s="383"/>
      <c r="H184" s="407"/>
      <c r="I184" s="407"/>
      <c r="J184" s="408" t="s">
        <v>286</v>
      </c>
      <c r="K184" s="409">
        <f>SUM(K178:K183)</f>
        <v>-2.3661116517586187</v>
      </c>
      <c r="L184" s="407" t="s">
        <v>283</v>
      </c>
      <c r="M184" s="410"/>
      <c r="N184" s="383"/>
      <c r="O184" s="383"/>
      <c r="P184" s="409">
        <f>SUM(P178:P183)</f>
        <v>-16.769620097999994</v>
      </c>
      <c r="Q184" s="411" t="s">
        <v>283</v>
      </c>
    </row>
  </sheetData>
  <phoneticPr fontId="5" type="noConversion"/>
  <printOptions horizontalCentered="1"/>
  <pageMargins left="0.39" right="0.25" top="0.36" bottom="0" header="0.38" footer="0.5"/>
  <pageSetup scale="51" orientation="landscape" r:id="rId1"/>
  <headerFooter alignWithMargins="0"/>
  <rowBreaks count="2" manualBreakCount="2">
    <brk id="71" max="16" man="1"/>
    <brk id="126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D178"/>
  <sheetViews>
    <sheetView workbookViewId="0">
      <selection activeCell="L34" sqref="L34"/>
    </sheetView>
  </sheetViews>
  <sheetFormatPr defaultRowHeight="12.75"/>
  <cols>
    <col min="1" max="1" width="12.85546875" bestFit="1" customWidth="1"/>
    <col min="2" max="2" width="14.28515625" customWidth="1"/>
  </cols>
  <sheetData>
    <row r="1" spans="1:3" ht="20.25">
      <c r="A1" s="579"/>
      <c r="B1" s="196"/>
      <c r="C1" s="580"/>
    </row>
    <row r="2" spans="1:3" ht="20.25">
      <c r="A2" s="579"/>
      <c r="B2" s="196"/>
      <c r="C2" s="580"/>
    </row>
    <row r="3" spans="1:3" ht="20.25">
      <c r="A3" s="579"/>
      <c r="B3" s="196"/>
      <c r="C3" s="580"/>
    </row>
    <row r="4" spans="1:3" ht="20.25">
      <c r="A4" s="579"/>
      <c r="B4" s="196"/>
      <c r="C4" s="580"/>
    </row>
    <row r="5" spans="1:3" ht="20.25">
      <c r="A5" s="579"/>
      <c r="B5" s="196"/>
      <c r="C5" s="580"/>
    </row>
    <row r="6" spans="1:3" ht="20.25">
      <c r="A6" s="579"/>
      <c r="B6" s="196"/>
      <c r="C6" s="580"/>
    </row>
    <row r="7" spans="1:3" ht="20.25">
      <c r="A7" s="579"/>
      <c r="B7" s="196"/>
      <c r="C7" s="580"/>
    </row>
    <row r="8" spans="1:3" ht="20.25">
      <c r="A8" s="579"/>
      <c r="B8" s="196"/>
      <c r="C8" s="580"/>
    </row>
    <row r="9" spans="1:3" ht="20.25">
      <c r="A9" s="579"/>
      <c r="B9" s="196"/>
      <c r="C9" s="580"/>
    </row>
    <row r="10" spans="1:3" ht="20.25">
      <c r="A10" s="579"/>
      <c r="B10" s="196"/>
      <c r="C10" s="580"/>
    </row>
    <row r="11" spans="1:3" ht="20.25">
      <c r="A11" s="579"/>
      <c r="B11" s="196"/>
      <c r="C11" s="580"/>
    </row>
    <row r="12" spans="1:3" ht="20.25">
      <c r="A12" s="579"/>
      <c r="B12" s="196"/>
      <c r="C12" s="580"/>
    </row>
    <row r="13" spans="1:3" ht="20.25">
      <c r="A13" s="579"/>
      <c r="B13" s="196"/>
      <c r="C13" s="580"/>
    </row>
    <row r="14" spans="1:3" ht="20.25">
      <c r="A14" s="579"/>
      <c r="B14" s="196"/>
      <c r="C14" s="580"/>
    </row>
    <row r="15" spans="1:3" ht="20.25">
      <c r="A15" s="579"/>
      <c r="B15" s="196"/>
      <c r="C15" s="580"/>
    </row>
    <row r="16" spans="1:3" ht="20.25">
      <c r="A16" s="579"/>
      <c r="B16" s="196"/>
      <c r="C16" s="580"/>
    </row>
    <row r="17" spans="1:3" ht="20.25">
      <c r="A17" s="578"/>
      <c r="B17" s="198"/>
      <c r="C17" s="580"/>
    </row>
    <row r="18" spans="1:3" ht="20.25">
      <c r="A18" s="579"/>
      <c r="B18" s="196"/>
      <c r="C18" s="580"/>
    </row>
    <row r="19" spans="1:3" ht="20.25">
      <c r="A19" s="579"/>
      <c r="B19" s="196"/>
      <c r="C19" s="580"/>
    </row>
    <row r="20" spans="1:3" ht="20.25">
      <c r="A20" s="579"/>
      <c r="B20" s="196"/>
      <c r="C20" s="580"/>
    </row>
    <row r="21" spans="1:3" ht="20.25">
      <c r="A21" s="579"/>
      <c r="B21" s="196"/>
      <c r="C21" s="580"/>
    </row>
    <row r="22" spans="1:3" ht="20.25">
      <c r="A22" s="579"/>
      <c r="B22" s="196"/>
      <c r="C22" s="580"/>
    </row>
    <row r="23" spans="1:3" ht="20.25">
      <c r="A23" s="579"/>
      <c r="C23" s="580"/>
    </row>
    <row r="24" spans="1:3" ht="20.25">
      <c r="A24" s="579"/>
      <c r="C24" s="580"/>
    </row>
    <row r="25" spans="1:3" ht="20.25">
      <c r="A25" s="579"/>
      <c r="C25" s="580"/>
    </row>
    <row r="26" spans="1:3" ht="20.25">
      <c r="A26" s="579"/>
      <c r="B26" s="196"/>
      <c r="C26" s="580"/>
    </row>
    <row r="27" spans="1:3" ht="20.25">
      <c r="A27" s="579"/>
      <c r="B27" s="196"/>
      <c r="C27" s="580"/>
    </row>
    <row r="28" spans="1:3" ht="20.25">
      <c r="A28" s="579"/>
      <c r="B28" s="196"/>
      <c r="C28" s="580"/>
    </row>
    <row r="29" spans="1:3" ht="20.25">
      <c r="A29" s="579"/>
      <c r="B29" s="196"/>
      <c r="C29" s="580"/>
    </row>
    <row r="30" spans="1:3" ht="20.25">
      <c r="A30" s="579"/>
      <c r="B30" s="196"/>
      <c r="C30" s="580"/>
    </row>
    <row r="31" spans="1:3" ht="20.25">
      <c r="A31" s="579"/>
      <c r="B31" s="196"/>
      <c r="C31" s="580"/>
    </row>
    <row r="32" spans="1:3">
      <c r="A32" s="113"/>
      <c r="B32" s="113"/>
      <c r="C32" s="580"/>
    </row>
    <row r="33" spans="1:3">
      <c r="A33" s="113"/>
      <c r="B33" s="113"/>
      <c r="C33" s="580"/>
    </row>
    <row r="34" spans="1:3">
      <c r="A34" s="112"/>
      <c r="B34" s="112"/>
      <c r="C34" s="580"/>
    </row>
    <row r="35" spans="1:3">
      <c r="A35" s="113"/>
      <c r="B35" s="113"/>
      <c r="C35" s="580"/>
    </row>
    <row r="36" spans="1:3">
      <c r="A36" s="113"/>
      <c r="B36" s="113"/>
      <c r="C36" s="580"/>
    </row>
    <row r="37" spans="1:3">
      <c r="A37" s="113"/>
      <c r="B37" s="113"/>
      <c r="C37" s="580"/>
    </row>
    <row r="38" spans="1:3">
      <c r="A38" s="113"/>
      <c r="B38" s="113"/>
      <c r="C38" s="580"/>
    </row>
    <row r="39" spans="1:3">
      <c r="A39" s="113"/>
      <c r="B39" s="113"/>
      <c r="C39" s="580"/>
    </row>
    <row r="40" spans="1:3">
      <c r="A40" s="113"/>
      <c r="B40" s="113"/>
      <c r="C40" s="580"/>
    </row>
    <row r="41" spans="1:3">
      <c r="A41" s="113"/>
      <c r="B41" s="113"/>
      <c r="C41" s="580"/>
    </row>
    <row r="42" spans="1:3">
      <c r="A42" s="113"/>
      <c r="B42" s="113"/>
      <c r="C42" s="580"/>
    </row>
    <row r="43" spans="1:3">
      <c r="A43" s="113"/>
      <c r="B43" s="113"/>
      <c r="C43" s="580"/>
    </row>
    <row r="44" spans="1:3">
      <c r="A44" s="113"/>
      <c r="B44" s="113"/>
      <c r="C44" s="580"/>
    </row>
    <row r="45" spans="1:3" ht="14.25">
      <c r="A45" s="221"/>
      <c r="B45" s="221"/>
      <c r="C45" s="580"/>
    </row>
    <row r="46" spans="1:3">
      <c r="A46" s="113"/>
      <c r="B46" s="113"/>
      <c r="C46" s="580"/>
    </row>
    <row r="47" spans="1:3">
      <c r="A47" s="113"/>
      <c r="B47" s="113"/>
      <c r="C47" s="580"/>
    </row>
    <row r="48" spans="1:3">
      <c r="A48" s="113"/>
      <c r="B48" s="113"/>
      <c r="C48" s="580"/>
    </row>
    <row r="49" spans="1:3">
      <c r="A49" s="113"/>
      <c r="B49" s="113"/>
      <c r="C49" s="580"/>
    </row>
    <row r="50" spans="1:3">
      <c r="A50" s="113"/>
      <c r="B50" s="113"/>
      <c r="C50" s="580"/>
    </row>
    <row r="51" spans="1:3">
      <c r="A51" s="113"/>
      <c r="B51" s="113"/>
      <c r="C51" s="580"/>
    </row>
    <row r="52" spans="1:3">
      <c r="A52" s="335"/>
      <c r="B52" s="335"/>
      <c r="C52" s="580"/>
    </row>
    <row r="53" spans="1:3">
      <c r="A53" s="115"/>
      <c r="B53" s="115"/>
      <c r="C53" s="580"/>
    </row>
    <row r="54" spans="1:3">
      <c r="A54" s="335"/>
      <c r="B54" s="335"/>
      <c r="C54" s="580"/>
    </row>
    <row r="55" spans="1:3">
      <c r="A55" s="568"/>
      <c r="B55" s="568"/>
      <c r="C55" s="580"/>
    </row>
    <row r="56" spans="1:3">
      <c r="A56" s="115"/>
      <c r="B56" s="115"/>
      <c r="C56" s="580"/>
    </row>
    <row r="57" spans="1:3">
      <c r="A57" s="113"/>
      <c r="B57" s="113"/>
      <c r="C57" s="580"/>
    </row>
    <row r="58" spans="1:3">
      <c r="A58" s="113"/>
      <c r="B58" s="113"/>
      <c r="C58" s="580"/>
    </row>
    <row r="59" spans="1:3" ht="16.5">
      <c r="A59" s="226"/>
      <c r="B59" s="226"/>
      <c r="C59" s="580"/>
    </row>
    <row r="60" spans="1:3">
      <c r="A60" s="113"/>
      <c r="B60" s="113"/>
      <c r="C60" s="580"/>
    </row>
    <row r="61" spans="1:3">
      <c r="A61" s="113"/>
      <c r="B61" s="113"/>
      <c r="C61" s="580"/>
    </row>
    <row r="62" spans="1:3">
      <c r="A62" s="115"/>
      <c r="B62" s="115"/>
      <c r="C62" s="580"/>
    </row>
    <row r="63" spans="1:3">
      <c r="A63" s="115"/>
      <c r="B63" s="115"/>
      <c r="C63" s="580"/>
    </row>
    <row r="64" spans="1:3">
      <c r="A64" s="120"/>
      <c r="B64" s="120"/>
      <c r="C64" s="580"/>
    </row>
    <row r="65" spans="1:3" ht="18">
      <c r="A65" s="432"/>
      <c r="B65" s="207"/>
      <c r="C65" s="580"/>
    </row>
    <row r="66" spans="1:3" ht="18">
      <c r="A66" s="432"/>
      <c r="B66" s="207"/>
      <c r="C66" s="580"/>
    </row>
    <row r="67" spans="1:3" ht="18">
      <c r="A67" s="432"/>
      <c r="B67" s="207"/>
      <c r="C67" s="580"/>
    </row>
    <row r="68" spans="1:3" ht="18.75" thickBot="1">
      <c r="A68" s="576"/>
      <c r="B68" s="207"/>
      <c r="C68" s="566"/>
    </row>
    <row r="69" spans="1:3" ht="20.25">
      <c r="A69" s="577"/>
      <c r="B69" s="207"/>
      <c r="C69" s="566"/>
    </row>
    <row r="70" spans="1:3" ht="20.25">
      <c r="A70" s="577"/>
      <c r="B70" s="207"/>
      <c r="C70" s="566"/>
    </row>
    <row r="71" spans="1:3" ht="20.25">
      <c r="A71" s="577"/>
      <c r="B71" s="207"/>
      <c r="C71" s="566"/>
    </row>
    <row r="72" spans="1:3" ht="20.25">
      <c r="A72" s="577"/>
      <c r="B72" s="207"/>
      <c r="C72" s="566"/>
    </row>
    <row r="73" spans="1:3" ht="20.25">
      <c r="A73" s="577"/>
      <c r="B73" s="207"/>
      <c r="C73" s="566"/>
    </row>
    <row r="74" spans="1:3" ht="20.25">
      <c r="A74" s="577"/>
      <c r="B74" s="207"/>
      <c r="C74" s="566"/>
    </row>
    <row r="75" spans="1:3" ht="20.25">
      <c r="A75" s="577"/>
      <c r="B75" s="207"/>
      <c r="C75" s="566"/>
    </row>
    <row r="76" spans="1:3" ht="18.75" thickBot="1">
      <c r="A76" s="28"/>
      <c r="B76" s="207"/>
      <c r="C76" s="566"/>
    </row>
    <row r="77" spans="1:3">
      <c r="C77" s="566"/>
    </row>
    <row r="78" spans="1:3">
      <c r="C78" s="566"/>
    </row>
    <row r="79" spans="1:3" ht="18">
      <c r="B79" s="560"/>
      <c r="C79" s="566"/>
    </row>
    <row r="80" spans="1:3" ht="18">
      <c r="A80" s="565"/>
      <c r="B80" s="560"/>
      <c r="C80" s="566"/>
    </row>
    <row r="81" spans="1:3" ht="18">
      <c r="A81" s="565"/>
      <c r="B81" s="207"/>
      <c r="C81" s="566"/>
    </row>
    <row r="82" spans="1:3" ht="18">
      <c r="A82" s="565"/>
      <c r="B82" s="560"/>
      <c r="C82" s="566"/>
    </row>
    <row r="83" spans="1:3" ht="18">
      <c r="A83" s="565"/>
      <c r="B83" s="207"/>
      <c r="C83" s="566"/>
    </row>
    <row r="84" spans="1:3" ht="18">
      <c r="A84" s="565"/>
      <c r="B84" s="207"/>
      <c r="C84" s="566"/>
    </row>
    <row r="85" spans="1:3" ht="18">
      <c r="A85" s="565"/>
      <c r="B85" s="207"/>
      <c r="C85" s="566"/>
    </row>
    <row r="86" spans="1:3" ht="18">
      <c r="A86" s="565"/>
      <c r="B86" s="207"/>
      <c r="C86" s="566"/>
    </row>
    <row r="87" spans="1:3" ht="18">
      <c r="A87" s="565"/>
      <c r="B87" s="560"/>
      <c r="C87" s="566"/>
    </row>
    <row r="88" spans="1:3" ht="18">
      <c r="A88" s="565"/>
      <c r="B88" s="207"/>
      <c r="C88" s="566"/>
    </row>
    <row r="89" spans="1:3" ht="18">
      <c r="A89" s="571"/>
      <c r="B89" s="563"/>
      <c r="C89" s="566"/>
    </row>
    <row r="90" spans="1:3" ht="18">
      <c r="A90" s="565"/>
      <c r="B90" s="207"/>
      <c r="C90" s="566"/>
    </row>
    <row r="91" spans="1:3" ht="18">
      <c r="A91" s="565"/>
      <c r="B91" s="207"/>
      <c r="C91" s="566"/>
    </row>
    <row r="92" spans="1:3" ht="18">
      <c r="A92" s="178"/>
      <c r="B92" s="190"/>
      <c r="C92" s="566"/>
    </row>
    <row r="93" spans="1:3" ht="16.5">
      <c r="A93" s="564"/>
      <c r="B93" s="226"/>
      <c r="C93" s="566"/>
    </row>
    <row r="94" spans="1:3" ht="18">
      <c r="A94" s="565"/>
      <c r="C94" s="566"/>
    </row>
    <row r="95" spans="1:3" ht="18">
      <c r="A95" s="565"/>
      <c r="B95" s="207"/>
      <c r="C95" s="566"/>
    </row>
    <row r="96" spans="1:3" ht="18">
      <c r="A96" s="565"/>
      <c r="B96" s="207"/>
      <c r="C96" s="566"/>
    </row>
    <row r="97" spans="1:3" ht="18">
      <c r="A97" s="565"/>
      <c r="B97" s="207"/>
      <c r="C97" s="566"/>
    </row>
    <row r="98" spans="1:3" ht="16.5">
      <c r="A98" s="564"/>
      <c r="B98" s="226"/>
      <c r="C98" s="566"/>
    </row>
    <row r="99" spans="1:3" ht="16.5">
      <c r="A99" s="564"/>
      <c r="B99" s="226"/>
      <c r="C99" s="566"/>
    </row>
    <row r="100" spans="1:3" ht="16.5">
      <c r="A100" s="564"/>
      <c r="B100" s="226"/>
      <c r="C100" s="566"/>
    </row>
    <row r="101" spans="1:3" ht="16.5">
      <c r="A101" s="564"/>
      <c r="B101" s="226"/>
      <c r="C101" s="566"/>
    </row>
    <row r="102" spans="1:3" ht="16.5">
      <c r="A102" s="564"/>
      <c r="B102" s="226"/>
      <c r="C102" s="566"/>
    </row>
    <row r="103" spans="1:3" ht="16.5">
      <c r="A103" s="564"/>
      <c r="B103" s="226"/>
      <c r="C103" s="566"/>
    </row>
    <row r="104" spans="1:3" ht="16.5">
      <c r="A104" s="564"/>
      <c r="B104" s="226"/>
      <c r="C104" s="566"/>
    </row>
    <row r="105" spans="1:3" ht="16.5">
      <c r="A105" s="564"/>
      <c r="B105" s="226"/>
      <c r="C105" s="566"/>
    </row>
    <row r="106" spans="1:3" ht="16.5">
      <c r="A106" s="564"/>
      <c r="B106" s="226"/>
      <c r="C106" s="566"/>
    </row>
    <row r="107" spans="1:3" ht="16.5">
      <c r="A107" s="564"/>
      <c r="B107" s="562"/>
      <c r="C107" s="566"/>
    </row>
    <row r="108" spans="1:3" ht="16.5">
      <c r="A108" s="564"/>
      <c r="B108" s="562"/>
      <c r="C108" s="566"/>
    </row>
    <row r="109" spans="1:3" ht="16.5">
      <c r="A109" s="564"/>
      <c r="B109" s="562"/>
      <c r="C109" s="566"/>
    </row>
    <row r="110" spans="1:3" ht="16.5">
      <c r="A110" s="564"/>
      <c r="B110" s="562"/>
      <c r="C110" s="566"/>
    </row>
    <row r="111" spans="1:3" ht="16.5">
      <c r="A111" s="564"/>
      <c r="B111" s="562"/>
      <c r="C111" s="566"/>
    </row>
    <row r="112" spans="1:3" ht="16.5">
      <c r="A112" s="564"/>
      <c r="B112" s="562"/>
      <c r="C112" s="566"/>
    </row>
    <row r="113" spans="1:4" ht="16.5">
      <c r="A113" s="564"/>
      <c r="B113" s="562"/>
      <c r="C113" s="566"/>
    </row>
    <row r="114" spans="1:4" ht="18">
      <c r="A114" s="572"/>
      <c r="B114" s="561"/>
      <c r="C114" s="566"/>
    </row>
    <row r="115" spans="1:4">
      <c r="A115" s="573"/>
      <c r="B115" s="12"/>
      <c r="C115" s="566"/>
      <c r="D115" s="12"/>
    </row>
    <row r="116" spans="1:4">
      <c r="A116" s="573"/>
      <c r="B116" s="21"/>
      <c r="C116" s="566"/>
      <c r="D116" s="12"/>
    </row>
    <row r="117" spans="1:4">
      <c r="A117" s="573"/>
      <c r="B117" s="21"/>
      <c r="C117" s="566"/>
      <c r="D117" s="12"/>
    </row>
    <row r="118" spans="1:4">
      <c r="A118" s="573"/>
      <c r="B118" s="21"/>
      <c r="C118" s="566"/>
      <c r="D118" s="12"/>
    </row>
    <row r="119" spans="1:4">
      <c r="A119" s="573"/>
      <c r="B119" s="21"/>
      <c r="C119" s="566"/>
      <c r="D119" s="12"/>
    </row>
    <row r="120" spans="1:4">
      <c r="A120" s="14"/>
      <c r="B120" s="336"/>
      <c r="C120" s="566"/>
      <c r="D120" s="12"/>
    </row>
    <row r="121" spans="1:4">
      <c r="A121" s="14"/>
      <c r="B121" s="65"/>
      <c r="C121" s="566"/>
      <c r="D121" s="12"/>
    </row>
    <row r="122" spans="1:4">
      <c r="A122" s="73"/>
      <c r="B122" s="12"/>
      <c r="C122" s="566"/>
      <c r="D122" s="12"/>
    </row>
    <row r="123" spans="1:4" ht="16.5">
      <c r="A123" s="87"/>
      <c r="B123" s="226"/>
      <c r="C123" s="566"/>
    </row>
    <row r="124" spans="1:4">
      <c r="A124" s="87"/>
      <c r="B124" s="12"/>
      <c r="C124" s="566"/>
    </row>
    <row r="125" spans="1:4">
      <c r="A125" s="13"/>
      <c r="B125" s="12"/>
      <c r="C125" s="566"/>
    </row>
    <row r="126" spans="1:4">
      <c r="A126" s="87"/>
      <c r="B126" s="12"/>
      <c r="C126" s="566"/>
    </row>
    <row r="127" spans="1:4" ht="16.5">
      <c r="A127" s="569"/>
      <c r="B127" s="12"/>
      <c r="C127" s="566"/>
    </row>
    <row r="128" spans="1:4" ht="16.5">
      <c r="A128" s="569"/>
      <c r="B128" s="226"/>
      <c r="C128" s="566"/>
    </row>
    <row r="129" spans="1:3" ht="16.5">
      <c r="A129" s="569"/>
      <c r="B129" s="226"/>
      <c r="C129" s="566"/>
    </row>
    <row r="130" spans="1:3" ht="16.5">
      <c r="A130" s="569"/>
      <c r="B130" s="226"/>
      <c r="C130" s="566"/>
    </row>
    <row r="131" spans="1:3" ht="16.5">
      <c r="A131" s="569"/>
      <c r="B131" s="226"/>
      <c r="C131" s="566"/>
    </row>
    <row r="132" spans="1:3" ht="16.5">
      <c r="A132" s="569"/>
      <c r="B132" s="226"/>
      <c r="C132" s="566"/>
    </row>
    <row r="133" spans="1:3" ht="16.5">
      <c r="A133" s="569"/>
      <c r="B133" s="226"/>
      <c r="C133" s="566"/>
    </row>
    <row r="134" spans="1:3" ht="16.5">
      <c r="A134" s="569"/>
      <c r="B134" s="562"/>
      <c r="C134" s="566"/>
    </row>
    <row r="135" spans="1:3" ht="16.5">
      <c r="A135" s="569"/>
      <c r="B135" s="226"/>
      <c r="C135" s="566"/>
    </row>
    <row r="136" spans="1:3" ht="16.5">
      <c r="A136" s="569"/>
      <c r="B136" s="226"/>
      <c r="C136" s="566"/>
    </row>
    <row r="137" spans="1:3" ht="16.5">
      <c r="A137" s="574"/>
      <c r="B137" s="329"/>
      <c r="C137" s="566"/>
    </row>
    <row r="138" spans="1:3" ht="16.5">
      <c r="A138" s="569"/>
      <c r="B138" s="226"/>
      <c r="C138" s="566"/>
    </row>
    <row r="139" spans="1:3" ht="16.5">
      <c r="A139" s="569"/>
      <c r="B139" s="226"/>
      <c r="C139" s="566"/>
    </row>
    <row r="140" spans="1:3" ht="16.5">
      <c r="A140" s="569"/>
      <c r="B140" s="226"/>
      <c r="C140" s="566"/>
    </row>
    <row r="141" spans="1:3" ht="16.5">
      <c r="A141" s="569"/>
      <c r="B141" s="226"/>
      <c r="C141" s="566"/>
    </row>
    <row r="142" spans="1:3" ht="16.5">
      <c r="A142" s="569"/>
      <c r="B142" s="226"/>
      <c r="C142" s="566"/>
    </row>
    <row r="143" spans="1:3" ht="16.5">
      <c r="A143" s="569"/>
      <c r="B143" s="226"/>
      <c r="C143" s="566"/>
    </row>
    <row r="144" spans="1:3" ht="16.5">
      <c r="A144" s="574"/>
      <c r="B144" s="329"/>
      <c r="C144" s="566"/>
    </row>
    <row r="145" spans="1:3" ht="16.5">
      <c r="A145" s="569"/>
      <c r="B145" s="226"/>
      <c r="C145" s="566"/>
    </row>
    <row r="146" spans="1:3" ht="16.5">
      <c r="A146" s="569"/>
      <c r="B146" s="226"/>
      <c r="C146" s="566"/>
    </row>
    <row r="147" spans="1:3" ht="16.5">
      <c r="A147" s="569"/>
      <c r="B147" s="226"/>
      <c r="C147" s="566"/>
    </row>
    <row r="148" spans="1:3" ht="16.5">
      <c r="A148" s="569"/>
      <c r="B148" s="562"/>
      <c r="C148" s="566"/>
    </row>
    <row r="149" spans="1:3" ht="16.5">
      <c r="A149" s="569"/>
      <c r="B149" s="226"/>
      <c r="C149" s="566"/>
    </row>
    <row r="150" spans="1:3" ht="16.5">
      <c r="A150" s="569"/>
      <c r="B150" s="226"/>
      <c r="C150" s="566"/>
    </row>
    <row r="151" spans="1:3" ht="16.5">
      <c r="A151" s="569"/>
      <c r="B151" s="226"/>
      <c r="C151" s="566"/>
    </row>
    <row r="152" spans="1:3" ht="16.5">
      <c r="A152" s="575"/>
      <c r="B152" s="216"/>
      <c r="C152" s="566"/>
    </row>
    <row r="153" spans="1:3" ht="16.5">
      <c r="A153" s="575"/>
      <c r="B153" s="216"/>
      <c r="C153" s="567"/>
    </row>
    <row r="154" spans="1:3" ht="16.5">
      <c r="A154" s="575"/>
      <c r="B154" s="216"/>
      <c r="C154" s="567"/>
    </row>
    <row r="155" spans="1:3" ht="16.5">
      <c r="A155" s="569"/>
      <c r="B155" s="226"/>
      <c r="C155" s="567"/>
    </row>
    <row r="156" spans="1:3" ht="16.5">
      <c r="A156" s="569"/>
      <c r="B156" s="226"/>
      <c r="C156" s="567"/>
    </row>
    <row r="157" spans="1:3" ht="16.5">
      <c r="A157" s="569"/>
      <c r="B157" s="226"/>
      <c r="C157" s="567"/>
    </row>
    <row r="158" spans="1:3" ht="16.5">
      <c r="A158" s="569"/>
      <c r="B158" s="226"/>
      <c r="C158" s="567"/>
    </row>
    <row r="159" spans="1:3" ht="16.5">
      <c r="A159" s="569"/>
      <c r="B159" s="226"/>
      <c r="C159" s="567"/>
    </row>
    <row r="160" spans="1:3" ht="16.5">
      <c r="A160" s="569"/>
      <c r="B160" s="226"/>
      <c r="C160" s="567"/>
    </row>
    <row r="161" spans="1:3" ht="16.5">
      <c r="A161" s="569"/>
      <c r="B161" s="226"/>
      <c r="C161" s="567"/>
    </row>
    <row r="162" spans="1:3" ht="16.5">
      <c r="A162" s="569"/>
      <c r="B162" s="226"/>
      <c r="C162" s="567"/>
    </row>
    <row r="163" spans="1:3" ht="16.5">
      <c r="A163" s="575"/>
      <c r="B163" s="216"/>
      <c r="C163" s="567"/>
    </row>
    <row r="164" spans="1:3" ht="16.5">
      <c r="A164" s="575"/>
      <c r="B164" s="216"/>
      <c r="C164" s="567"/>
    </row>
    <row r="165" spans="1:3" ht="16.5">
      <c r="A165" s="575"/>
      <c r="B165" s="216"/>
      <c r="C165" s="567"/>
    </row>
    <row r="166" spans="1:3" ht="16.5">
      <c r="A166" s="575"/>
      <c r="B166" s="216"/>
      <c r="C166" s="567"/>
    </row>
    <row r="167" spans="1:3" ht="16.5">
      <c r="A167" s="575"/>
      <c r="B167" s="216"/>
      <c r="C167" s="567"/>
    </row>
    <row r="168" spans="1:3" ht="16.5">
      <c r="A168" s="575"/>
      <c r="B168" s="216"/>
      <c r="C168" s="567"/>
    </row>
    <row r="169" spans="1:3" ht="16.5">
      <c r="A169" s="575"/>
      <c r="B169" s="216"/>
      <c r="C169" s="567"/>
    </row>
    <row r="170" spans="1:3" ht="18">
      <c r="A170" s="570"/>
      <c r="B170" s="207"/>
      <c r="C170" s="567"/>
    </row>
    <row r="171" spans="1:3" ht="18">
      <c r="A171" s="570"/>
      <c r="B171" s="207"/>
      <c r="C171" s="567"/>
    </row>
    <row r="172" spans="1:3" ht="18">
      <c r="A172" s="570"/>
      <c r="B172" s="207"/>
      <c r="C172" s="567"/>
    </row>
    <row r="173" spans="1:3" ht="16.5">
      <c r="A173" s="575"/>
      <c r="B173" s="216"/>
      <c r="C173" s="567"/>
    </row>
    <row r="174" spans="1:3">
      <c r="A174" s="12"/>
      <c r="B174" s="335"/>
      <c r="C174" s="567"/>
    </row>
    <row r="175" spans="1:3">
      <c r="A175" s="12"/>
      <c r="B175" s="335"/>
      <c r="C175" s="12"/>
    </row>
    <row r="176" spans="1:3">
      <c r="B176" s="308"/>
    </row>
    <row r="177" spans="2:2">
      <c r="B177" s="308"/>
    </row>
    <row r="178" spans="2:2">
      <c r="B178" s="308"/>
    </row>
  </sheetData>
  <phoneticPr fontId="8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S219"/>
  <sheetViews>
    <sheetView view="pageBreakPreview" topLeftCell="B160" zoomScale="70" zoomScaleNormal="80" zoomScaleSheetLayoutView="70" workbookViewId="0">
      <selection activeCell="Q77" sqref="Q77"/>
    </sheetView>
  </sheetViews>
  <sheetFormatPr defaultRowHeight="12.75"/>
  <cols>
    <col min="1" max="1" width="7.42578125" style="308" customWidth="1"/>
    <col min="2" max="2" width="30.42578125" style="308" customWidth="1"/>
    <col min="3" max="3" width="13.28515625" style="308" customWidth="1"/>
    <col min="4" max="4" width="9" style="308" customWidth="1"/>
    <col min="5" max="5" width="16.5703125" style="308" customWidth="1"/>
    <col min="6" max="6" width="13.42578125" style="308" customWidth="1"/>
    <col min="7" max="7" width="20.28515625" style="308" customWidth="1"/>
    <col min="8" max="8" width="13.42578125" style="308" customWidth="1"/>
    <col min="9" max="9" width="11.85546875" style="308" customWidth="1"/>
    <col min="10" max="10" width="16.28515625" style="308" customWidth="1"/>
    <col min="11" max="11" width="21.5703125" style="473" customWidth="1"/>
    <col min="12" max="12" width="13.42578125" style="308" customWidth="1"/>
    <col min="13" max="13" width="16.28515625" style="308" customWidth="1"/>
    <col min="14" max="14" width="12.140625" style="308" customWidth="1"/>
    <col min="15" max="15" width="15.28515625" style="308" customWidth="1"/>
    <col min="16" max="16" width="21" style="473" customWidth="1"/>
    <col min="17" max="17" width="29.42578125" style="308" customWidth="1"/>
    <col min="18" max="19" width="9.140625" style="308" hidden="1" customWidth="1"/>
    <col min="20" max="16384" width="9.140625" style="308"/>
  </cols>
  <sheetData>
    <row r="1" spans="1:17" s="63" customFormat="1" ht="11.25" customHeight="1">
      <c r="A1" s="11" t="s">
        <v>210</v>
      </c>
      <c r="K1" s="694"/>
      <c r="P1" s="694" t="str">
        <f>NDPL!$Q$1</f>
        <v>JULY-2024</v>
      </c>
      <c r="Q1" s="552"/>
    </row>
    <row r="2" spans="1:17" s="63" customFormat="1" ht="11.25" customHeight="1">
      <c r="A2" s="11" t="s">
        <v>211</v>
      </c>
      <c r="K2" s="694"/>
      <c r="P2" s="694"/>
    </row>
    <row r="3" spans="1:17" s="63" customFormat="1" ht="11.25" customHeight="1">
      <c r="A3" s="11" t="s">
        <v>140</v>
      </c>
      <c r="K3" s="694"/>
      <c r="P3" s="694"/>
    </row>
    <row r="4" spans="1:17" s="63" customFormat="1" ht="11.25" customHeight="1" thickBot="1">
      <c r="A4" s="553" t="s">
        <v>173</v>
      </c>
      <c r="G4" s="65"/>
      <c r="H4" s="65"/>
      <c r="I4" s="551" t="s">
        <v>347</v>
      </c>
      <c r="J4" s="65"/>
      <c r="K4" s="716"/>
      <c r="L4" s="65"/>
      <c r="M4" s="65"/>
      <c r="N4" s="551" t="s">
        <v>348</v>
      </c>
      <c r="O4" s="65"/>
      <c r="P4" s="716"/>
    </row>
    <row r="5" spans="1:17" ht="36.75" customHeight="1" thickTop="1" thickBot="1">
      <c r="A5" s="348" t="s">
        <v>8</v>
      </c>
      <c r="B5" s="349" t="s">
        <v>9</v>
      </c>
      <c r="C5" s="350" t="s">
        <v>1</v>
      </c>
      <c r="D5" s="350" t="s">
        <v>2</v>
      </c>
      <c r="E5" s="350" t="s">
        <v>3</v>
      </c>
      <c r="F5" s="350" t="s">
        <v>10</v>
      </c>
      <c r="G5" s="348" t="str">
        <f>NDPL!G5</f>
        <v>FINAL READING 31/07/2024</v>
      </c>
      <c r="H5" s="350" t="str">
        <f>NDPL!H5</f>
        <v>INTIAL READING 01/07/2024</v>
      </c>
      <c r="I5" s="350" t="s">
        <v>4</v>
      </c>
      <c r="J5" s="350" t="s">
        <v>5</v>
      </c>
      <c r="K5" s="717" t="s">
        <v>6</v>
      </c>
      <c r="L5" s="348" t="str">
        <f>NDPL!G5</f>
        <v>FINAL READING 31/07/2024</v>
      </c>
      <c r="M5" s="350" t="str">
        <f>NDPL!H5</f>
        <v>INTIAL READING 01/07/2024</v>
      </c>
      <c r="N5" s="350" t="s">
        <v>4</v>
      </c>
      <c r="O5" s="350" t="s">
        <v>5</v>
      </c>
      <c r="P5" s="717" t="s">
        <v>6</v>
      </c>
      <c r="Q5" s="366" t="s">
        <v>266</v>
      </c>
    </row>
    <row r="6" spans="1:17" ht="2.25" hidden="1" customHeight="1" thickTop="1" thickBot="1"/>
    <row r="7" spans="1:17" ht="16.5" customHeight="1" thickTop="1">
      <c r="A7" s="184"/>
      <c r="B7" s="185" t="s">
        <v>141</v>
      </c>
      <c r="C7" s="186"/>
      <c r="D7" s="18"/>
      <c r="E7" s="18"/>
      <c r="F7" s="18"/>
      <c r="G7" s="16"/>
      <c r="H7" s="317"/>
      <c r="I7" s="317"/>
      <c r="J7" s="317"/>
      <c r="K7" s="710"/>
      <c r="L7" s="318"/>
      <c r="M7" s="317"/>
      <c r="N7" s="317"/>
      <c r="O7" s="317"/>
      <c r="P7" s="721"/>
      <c r="Q7" s="370"/>
    </row>
    <row r="8" spans="1:17" ht="16.5" customHeight="1">
      <c r="A8" s="174">
        <v>1</v>
      </c>
      <c r="B8" s="206" t="s">
        <v>142</v>
      </c>
      <c r="C8" s="207">
        <v>4865170</v>
      </c>
      <c r="D8" s="82" t="s">
        <v>12</v>
      </c>
      <c r="E8" s="65" t="s">
        <v>300</v>
      </c>
      <c r="F8" s="216">
        <v>1000</v>
      </c>
      <c r="G8" s="229">
        <v>997743</v>
      </c>
      <c r="H8" s="230">
        <v>997799</v>
      </c>
      <c r="I8" s="216">
        <f t="shared" ref="I8:I20" si="0">G8-H8</f>
        <v>-56</v>
      </c>
      <c r="J8" s="216">
        <f t="shared" ref="J8:J13" si="1">$F8*I8</f>
        <v>-56000</v>
      </c>
      <c r="K8" s="705">
        <f t="shared" ref="K8:K13" si="2">J8/1000000</f>
        <v>-5.6000000000000001E-2</v>
      </c>
      <c r="L8" s="229">
        <v>982837</v>
      </c>
      <c r="M8" s="230">
        <v>983160</v>
      </c>
      <c r="N8" s="216">
        <f t="shared" ref="N8:N18" si="3">L8-M8</f>
        <v>-323</v>
      </c>
      <c r="O8" s="216">
        <f t="shared" ref="O8:O13" si="4">$F8*N8</f>
        <v>-323000</v>
      </c>
      <c r="P8" s="727">
        <f t="shared" ref="P8:P13" si="5">O8/1000000</f>
        <v>-0.32300000000000001</v>
      </c>
      <c r="Q8" s="320"/>
    </row>
    <row r="9" spans="1:17" ht="16.5" customHeight="1">
      <c r="A9" s="174">
        <v>2</v>
      </c>
      <c r="B9" s="206" t="s">
        <v>143</v>
      </c>
      <c r="C9" s="207">
        <v>4864887</v>
      </c>
      <c r="D9" s="82" t="s">
        <v>12</v>
      </c>
      <c r="E9" s="65" t="s">
        <v>300</v>
      </c>
      <c r="F9" s="216">
        <v>1000</v>
      </c>
      <c r="G9" s="229">
        <v>998470</v>
      </c>
      <c r="H9" s="230">
        <v>998503</v>
      </c>
      <c r="I9" s="216">
        <f t="shared" si="0"/>
        <v>-33</v>
      </c>
      <c r="J9" s="216">
        <f>$F9*I9</f>
        <v>-33000</v>
      </c>
      <c r="K9" s="705">
        <f>J9/1000000</f>
        <v>-3.3000000000000002E-2</v>
      </c>
      <c r="L9" s="229">
        <v>995484</v>
      </c>
      <c r="M9" s="230">
        <v>995679</v>
      </c>
      <c r="N9" s="216">
        <f t="shared" si="3"/>
        <v>-195</v>
      </c>
      <c r="O9" s="216">
        <f>$F9*N9</f>
        <v>-195000</v>
      </c>
      <c r="P9" s="727">
        <f>O9/1000000</f>
        <v>-0.19500000000000001</v>
      </c>
      <c r="Q9" s="324"/>
    </row>
    <row r="10" spans="1:17" ht="16.5" customHeight="1">
      <c r="A10" s="174">
        <v>3</v>
      </c>
      <c r="B10" s="206" t="s">
        <v>144</v>
      </c>
      <c r="C10" s="207">
        <v>4864878</v>
      </c>
      <c r="D10" s="82" t="s">
        <v>12</v>
      </c>
      <c r="E10" s="65" t="s">
        <v>300</v>
      </c>
      <c r="F10" s="216">
        <v>1000</v>
      </c>
      <c r="G10" s="229">
        <v>996963</v>
      </c>
      <c r="H10" s="230">
        <v>996937</v>
      </c>
      <c r="I10" s="216">
        <f>G10-H10</f>
        <v>26</v>
      </c>
      <c r="J10" s="216">
        <f>$F10*I10</f>
        <v>26000</v>
      </c>
      <c r="K10" s="705">
        <f>J10/1000000</f>
        <v>2.5999999999999999E-2</v>
      </c>
      <c r="L10" s="229">
        <v>986561</v>
      </c>
      <c r="M10" s="230">
        <v>987126</v>
      </c>
      <c r="N10" s="216">
        <f>L10-M10</f>
        <v>-565</v>
      </c>
      <c r="O10" s="216">
        <f>$F10*N10</f>
        <v>-565000</v>
      </c>
      <c r="P10" s="727">
        <f>O10/1000000</f>
        <v>-0.56499999999999995</v>
      </c>
      <c r="Q10" s="321"/>
    </row>
    <row r="11" spans="1:17" ht="16.5" customHeight="1">
      <c r="A11" s="174">
        <v>4</v>
      </c>
      <c r="B11" s="206" t="s">
        <v>145</v>
      </c>
      <c r="C11" s="207">
        <v>4865127</v>
      </c>
      <c r="D11" s="82" t="s">
        <v>12</v>
      </c>
      <c r="E11" s="65" t="s">
        <v>300</v>
      </c>
      <c r="F11" s="216">
        <v>1333.33</v>
      </c>
      <c r="G11" s="229">
        <v>999872</v>
      </c>
      <c r="H11" s="230">
        <v>999794</v>
      </c>
      <c r="I11" s="216">
        <f t="shared" si="0"/>
        <v>78</v>
      </c>
      <c r="J11" s="216">
        <f t="shared" si="1"/>
        <v>103999.73999999999</v>
      </c>
      <c r="K11" s="705">
        <f t="shared" si="2"/>
        <v>0.10399973999999999</v>
      </c>
      <c r="L11" s="229">
        <v>995200</v>
      </c>
      <c r="M11" s="230">
        <v>995160</v>
      </c>
      <c r="N11" s="216">
        <f t="shared" si="3"/>
        <v>40</v>
      </c>
      <c r="O11" s="216">
        <f t="shared" si="4"/>
        <v>53333.2</v>
      </c>
      <c r="P11" s="727">
        <f t="shared" si="5"/>
        <v>5.3333199999999997E-2</v>
      </c>
      <c r="Q11" s="581"/>
    </row>
    <row r="12" spans="1:17" ht="16.5" customHeight="1">
      <c r="A12" s="174">
        <v>5</v>
      </c>
      <c r="B12" s="206" t="s">
        <v>146</v>
      </c>
      <c r="C12" s="207">
        <v>4865177</v>
      </c>
      <c r="D12" s="82" t="s">
        <v>12</v>
      </c>
      <c r="E12" s="65" t="s">
        <v>300</v>
      </c>
      <c r="F12" s="216">
        <v>1500</v>
      </c>
      <c r="G12" s="229">
        <v>997403</v>
      </c>
      <c r="H12" s="230">
        <v>997316</v>
      </c>
      <c r="I12" s="216">
        <f t="shared" si="0"/>
        <v>87</v>
      </c>
      <c r="J12" s="216">
        <f t="shared" si="1"/>
        <v>130500</v>
      </c>
      <c r="K12" s="705">
        <f t="shared" si="2"/>
        <v>0.1305</v>
      </c>
      <c r="L12" s="229">
        <v>996218</v>
      </c>
      <c r="M12" s="230">
        <v>996076</v>
      </c>
      <c r="N12" s="216">
        <f t="shared" si="3"/>
        <v>142</v>
      </c>
      <c r="O12" s="216">
        <f t="shared" si="4"/>
        <v>213000</v>
      </c>
      <c r="P12" s="727">
        <f t="shared" si="5"/>
        <v>0.21299999999999999</v>
      </c>
      <c r="Q12" s="541"/>
    </row>
    <row r="13" spans="1:17" ht="16.5" customHeight="1">
      <c r="A13" s="174">
        <v>6</v>
      </c>
      <c r="B13" s="206" t="s">
        <v>147</v>
      </c>
      <c r="C13" s="207">
        <v>4865111</v>
      </c>
      <c r="D13" s="82" t="s">
        <v>12</v>
      </c>
      <c r="E13" s="65" t="s">
        <v>300</v>
      </c>
      <c r="F13" s="216">
        <v>1333.33</v>
      </c>
      <c r="G13" s="229">
        <v>10322</v>
      </c>
      <c r="H13" s="230">
        <v>10342</v>
      </c>
      <c r="I13" s="216">
        <f t="shared" si="0"/>
        <v>-20</v>
      </c>
      <c r="J13" s="216">
        <f t="shared" si="1"/>
        <v>-26666.6</v>
      </c>
      <c r="K13" s="705">
        <f t="shared" si="2"/>
        <v>-2.6666599999999999E-2</v>
      </c>
      <c r="L13" s="229">
        <v>17045</v>
      </c>
      <c r="M13" s="230">
        <v>17134</v>
      </c>
      <c r="N13" s="216">
        <f t="shared" si="3"/>
        <v>-89</v>
      </c>
      <c r="O13" s="216">
        <f t="shared" si="4"/>
        <v>-118666.37</v>
      </c>
      <c r="P13" s="727">
        <f t="shared" si="5"/>
        <v>-0.11866636999999999</v>
      </c>
      <c r="Q13" s="321"/>
    </row>
    <row r="14" spans="1:17" ht="16.5" customHeight="1">
      <c r="A14" s="174">
        <v>7</v>
      </c>
      <c r="B14" s="206" t="s">
        <v>148</v>
      </c>
      <c r="C14" s="207">
        <v>4865160</v>
      </c>
      <c r="D14" s="82" t="s">
        <v>12</v>
      </c>
      <c r="E14" s="65" t="s">
        <v>300</v>
      </c>
      <c r="F14" s="216">
        <v>1000</v>
      </c>
      <c r="G14" s="229">
        <v>994425</v>
      </c>
      <c r="H14" s="230">
        <v>994422</v>
      </c>
      <c r="I14" s="216">
        <f>G14-H14</f>
        <v>3</v>
      </c>
      <c r="J14" s="216">
        <f>$F14*I14</f>
        <v>3000</v>
      </c>
      <c r="K14" s="705">
        <f>J14/1000000</f>
        <v>3.0000000000000001E-3</v>
      </c>
      <c r="L14" s="229">
        <v>992192</v>
      </c>
      <c r="M14" s="230">
        <v>992371</v>
      </c>
      <c r="N14" s="216">
        <f>L14-M14</f>
        <v>-179</v>
      </c>
      <c r="O14" s="216">
        <f>$F14*N14</f>
        <v>-179000</v>
      </c>
      <c r="P14" s="727">
        <f>O14/1000000</f>
        <v>-0.17899999999999999</v>
      </c>
      <c r="Q14" s="320"/>
    </row>
    <row r="15" spans="1:17" ht="16.5" customHeight="1">
      <c r="A15" s="174">
        <v>8</v>
      </c>
      <c r="B15" s="672" t="s">
        <v>149</v>
      </c>
      <c r="C15" s="207">
        <v>4865157</v>
      </c>
      <c r="D15" s="82" t="s">
        <v>12</v>
      </c>
      <c r="E15" s="65" t="s">
        <v>300</v>
      </c>
      <c r="F15" s="216">
        <v>1000</v>
      </c>
      <c r="G15" s="229">
        <v>990593</v>
      </c>
      <c r="H15" s="230">
        <v>990599</v>
      </c>
      <c r="I15" s="216">
        <f t="shared" si="0"/>
        <v>-6</v>
      </c>
      <c r="J15" s="216">
        <f>$F15*I15</f>
        <v>-6000</v>
      </c>
      <c r="K15" s="705">
        <f>J15/1000000</f>
        <v>-6.0000000000000001E-3</v>
      </c>
      <c r="L15" s="229">
        <v>983964</v>
      </c>
      <c r="M15" s="230">
        <v>983954</v>
      </c>
      <c r="N15" s="216">
        <f t="shared" si="3"/>
        <v>10</v>
      </c>
      <c r="O15" s="216">
        <f>$F15*N15</f>
        <v>10000</v>
      </c>
      <c r="P15" s="727">
        <f>O15/1000000</f>
        <v>0.01</v>
      </c>
      <c r="Q15" s="321"/>
    </row>
    <row r="16" spans="1:17" ht="16.5" customHeight="1">
      <c r="A16" s="174">
        <v>9</v>
      </c>
      <c r="B16" s="206" t="s">
        <v>150</v>
      </c>
      <c r="C16" s="207">
        <v>4865179</v>
      </c>
      <c r="D16" s="82" t="s">
        <v>12</v>
      </c>
      <c r="E16" s="65" t="s">
        <v>300</v>
      </c>
      <c r="F16" s="216">
        <v>800</v>
      </c>
      <c r="G16" s="229">
        <v>999999</v>
      </c>
      <c r="H16" s="230">
        <v>999993</v>
      </c>
      <c r="I16" s="216">
        <f>G16-H16</f>
        <v>6</v>
      </c>
      <c r="J16" s="216">
        <f>$F16*I16</f>
        <v>4800</v>
      </c>
      <c r="K16" s="705">
        <f>J16/1000000</f>
        <v>4.7999999999999996E-3</v>
      </c>
      <c r="L16" s="229">
        <v>993557</v>
      </c>
      <c r="M16" s="230">
        <v>994173</v>
      </c>
      <c r="N16" s="216">
        <f>L16-M16</f>
        <v>-616</v>
      </c>
      <c r="O16" s="216">
        <f>$F16*N16</f>
        <v>-492800</v>
      </c>
      <c r="P16" s="727">
        <f>O16/1000000</f>
        <v>-0.49280000000000002</v>
      </c>
      <c r="Q16" s="320"/>
    </row>
    <row r="17" spans="1:17" ht="16.5" customHeight="1">
      <c r="A17" s="174"/>
      <c r="B17" s="206"/>
      <c r="C17" s="207"/>
      <c r="D17" s="82"/>
      <c r="E17" s="65"/>
      <c r="F17" s="216">
        <v>800</v>
      </c>
      <c r="G17" s="229">
        <v>45</v>
      </c>
      <c r="H17" s="230">
        <v>0</v>
      </c>
      <c r="I17" s="216">
        <f>G17-H17</f>
        <v>45</v>
      </c>
      <c r="J17" s="216">
        <f>$F17*I17</f>
        <v>36000</v>
      </c>
      <c r="K17" s="705">
        <f>J17/1000000</f>
        <v>3.5999999999999997E-2</v>
      </c>
      <c r="L17" s="229"/>
      <c r="M17" s="230"/>
      <c r="N17" s="216"/>
      <c r="O17" s="216"/>
      <c r="P17" s="727"/>
      <c r="Q17" s="320"/>
    </row>
    <row r="18" spans="1:17" ht="16.5" customHeight="1">
      <c r="A18" s="174">
        <v>10</v>
      </c>
      <c r="B18" s="206" t="s">
        <v>423</v>
      </c>
      <c r="C18" s="207">
        <v>4865125</v>
      </c>
      <c r="D18" s="82" t="s">
        <v>12</v>
      </c>
      <c r="E18" s="65" t="s">
        <v>300</v>
      </c>
      <c r="F18" s="216">
        <v>1333.33</v>
      </c>
      <c r="G18" s="229">
        <v>977670</v>
      </c>
      <c r="H18" s="230">
        <v>977676</v>
      </c>
      <c r="I18" s="216">
        <f t="shared" si="0"/>
        <v>-6</v>
      </c>
      <c r="J18" s="216">
        <f>$F18*I18</f>
        <v>-7999.98</v>
      </c>
      <c r="K18" s="705">
        <f>J18/1000000</f>
        <v>-7.9999800000000003E-3</v>
      </c>
      <c r="L18" s="229">
        <v>6422</v>
      </c>
      <c r="M18" s="230">
        <v>6384</v>
      </c>
      <c r="N18" s="216">
        <f t="shared" si="3"/>
        <v>38</v>
      </c>
      <c r="O18" s="216">
        <f>$F18*N18</f>
        <v>50666.539999999994</v>
      </c>
      <c r="P18" s="727">
        <f>O18/1000000</f>
        <v>5.0666539999999996E-2</v>
      </c>
      <c r="Q18" s="324" t="s">
        <v>515</v>
      </c>
    </row>
    <row r="19" spans="1:17" ht="16.5" customHeight="1">
      <c r="A19" s="174"/>
      <c r="B19" s="208" t="s">
        <v>440</v>
      </c>
      <c r="C19" s="207"/>
      <c r="D19" s="82"/>
      <c r="E19" s="82"/>
      <c r="F19" s="216"/>
      <c r="G19" s="229"/>
      <c r="H19" s="230"/>
      <c r="I19" s="216"/>
      <c r="J19" s="216"/>
      <c r="K19" s="718"/>
      <c r="L19" s="229"/>
      <c r="M19" s="230"/>
      <c r="N19" s="216"/>
      <c r="O19" s="216"/>
      <c r="P19" s="728"/>
      <c r="Q19" s="321"/>
    </row>
    <row r="20" spans="1:17" ht="16.5" customHeight="1">
      <c r="A20" s="174">
        <v>11</v>
      </c>
      <c r="B20" s="206" t="s">
        <v>14</v>
      </c>
      <c r="C20" s="207">
        <v>4864786</v>
      </c>
      <c r="D20" s="82" t="s">
        <v>12</v>
      </c>
      <c r="E20" s="65" t="s">
        <v>300</v>
      </c>
      <c r="F20" s="216">
        <v>-6666.6660000000002</v>
      </c>
      <c r="G20" s="229">
        <v>1871</v>
      </c>
      <c r="H20" s="230">
        <v>1871</v>
      </c>
      <c r="I20" s="216">
        <f t="shared" si="0"/>
        <v>0</v>
      </c>
      <c r="J20" s="216">
        <f>$F20*I20</f>
        <v>0</v>
      </c>
      <c r="K20" s="705">
        <f>J20/1000000</f>
        <v>0</v>
      </c>
      <c r="L20" s="229">
        <v>63</v>
      </c>
      <c r="M20" s="230">
        <v>88</v>
      </c>
      <c r="N20" s="216">
        <f>L20-M20</f>
        <v>-25</v>
      </c>
      <c r="O20" s="216">
        <f>$F20*N20</f>
        <v>166666.65</v>
      </c>
      <c r="P20" s="727">
        <f>O20/1000000</f>
        <v>0.16666665</v>
      </c>
      <c r="Q20" s="321"/>
    </row>
    <row r="21" spans="1:17" ht="16.5" customHeight="1">
      <c r="A21" s="174">
        <v>12</v>
      </c>
      <c r="B21" s="189" t="s">
        <v>15</v>
      </c>
      <c r="C21" s="207">
        <v>4865025</v>
      </c>
      <c r="D21" s="56" t="s">
        <v>12</v>
      </c>
      <c r="E21" s="65" t="s">
        <v>300</v>
      </c>
      <c r="F21" s="216">
        <v>-1000</v>
      </c>
      <c r="G21" s="229">
        <v>45501</v>
      </c>
      <c r="H21" s="230">
        <v>45576</v>
      </c>
      <c r="I21" s="216">
        <f>G21-H21</f>
        <v>-75</v>
      </c>
      <c r="J21" s="216">
        <f>$F21*I21</f>
        <v>75000</v>
      </c>
      <c r="K21" s="705">
        <f>J21/1000000</f>
        <v>7.4999999999999997E-2</v>
      </c>
      <c r="L21" s="229">
        <v>996740</v>
      </c>
      <c r="M21" s="230">
        <v>996921</v>
      </c>
      <c r="N21" s="216">
        <f>L21-M21</f>
        <v>-181</v>
      </c>
      <c r="O21" s="216">
        <f>$F21*N21</f>
        <v>181000</v>
      </c>
      <c r="P21" s="727">
        <f>O21/1000000</f>
        <v>0.18099999999999999</v>
      </c>
      <c r="Q21" s="321"/>
    </row>
    <row r="22" spans="1:17" ht="16.5" customHeight="1">
      <c r="A22" s="174">
        <v>13</v>
      </c>
      <c r="B22" s="206" t="s">
        <v>16</v>
      </c>
      <c r="C22" s="207">
        <v>5128433</v>
      </c>
      <c r="D22" s="82" t="s">
        <v>12</v>
      </c>
      <c r="E22" s="65" t="s">
        <v>300</v>
      </c>
      <c r="F22" s="216">
        <v>-2000</v>
      </c>
      <c r="G22" s="229">
        <v>6911</v>
      </c>
      <c r="H22" s="230">
        <v>7076</v>
      </c>
      <c r="I22" s="216">
        <f>G22-H22</f>
        <v>-165</v>
      </c>
      <c r="J22" s="216">
        <f>$F22*I22</f>
        <v>330000</v>
      </c>
      <c r="K22" s="705">
        <f>J22/1000000</f>
        <v>0.33</v>
      </c>
      <c r="L22" s="229">
        <v>998999</v>
      </c>
      <c r="M22" s="230">
        <v>999111</v>
      </c>
      <c r="N22" s="216">
        <f>L22-M22</f>
        <v>-112</v>
      </c>
      <c r="O22" s="216">
        <f>$F22*N22</f>
        <v>224000</v>
      </c>
      <c r="P22" s="727">
        <f>O22/1000000</f>
        <v>0.224</v>
      </c>
      <c r="Q22" s="321"/>
    </row>
    <row r="23" spans="1:17" ht="16.5" customHeight="1">
      <c r="A23" s="174">
        <v>14</v>
      </c>
      <c r="B23" s="206" t="s">
        <v>384</v>
      </c>
      <c r="C23" s="207">
        <v>5128464</v>
      </c>
      <c r="D23" s="82" t="s">
        <v>12</v>
      </c>
      <c r="E23" s="65" t="s">
        <v>300</v>
      </c>
      <c r="F23" s="216">
        <v>-1000</v>
      </c>
      <c r="G23" s="229">
        <v>7004</v>
      </c>
      <c r="H23" s="230">
        <v>7153</v>
      </c>
      <c r="I23" s="230">
        <f>G23-H23</f>
        <v>-149</v>
      </c>
      <c r="J23" s="230">
        <f>$F23*I23</f>
        <v>149000</v>
      </c>
      <c r="K23" s="703">
        <f>J23/1000000</f>
        <v>0.14899999999999999</v>
      </c>
      <c r="L23" s="229">
        <v>995687</v>
      </c>
      <c r="M23" s="230">
        <v>995847</v>
      </c>
      <c r="N23" s="230">
        <f>L23-M23</f>
        <v>-160</v>
      </c>
      <c r="O23" s="230">
        <f>$F23*N23</f>
        <v>160000</v>
      </c>
      <c r="P23" s="698">
        <f>O23/1000000</f>
        <v>0.16</v>
      </c>
      <c r="Q23" s="321"/>
    </row>
    <row r="24" spans="1:17" ht="16.5" customHeight="1">
      <c r="A24" s="477"/>
      <c r="B24" s="208" t="s">
        <v>152</v>
      </c>
      <c r="C24" s="207"/>
      <c r="D24" s="82"/>
      <c r="E24" s="82"/>
      <c r="F24" s="216"/>
      <c r="G24" s="229"/>
      <c r="H24" s="230"/>
      <c r="I24" s="216"/>
      <c r="J24" s="216"/>
      <c r="K24" s="705"/>
      <c r="L24" s="229"/>
      <c r="M24" s="230"/>
      <c r="N24" s="216"/>
      <c r="O24" s="216"/>
      <c r="P24" s="727"/>
      <c r="Q24" s="321"/>
    </row>
    <row r="25" spans="1:17" ht="16.5" customHeight="1">
      <c r="A25" s="174">
        <v>15</v>
      </c>
      <c r="B25" s="206" t="s">
        <v>14</v>
      </c>
      <c r="C25" s="207">
        <v>4864958</v>
      </c>
      <c r="D25" s="82" t="s">
        <v>12</v>
      </c>
      <c r="E25" s="65" t="s">
        <v>300</v>
      </c>
      <c r="F25" s="216">
        <v>-1250</v>
      </c>
      <c r="G25" s="229">
        <v>4102</v>
      </c>
      <c r="H25" s="230">
        <v>3960</v>
      </c>
      <c r="I25" s="216">
        <f>G25-H25</f>
        <v>142</v>
      </c>
      <c r="J25" s="216">
        <f>$F25*I25</f>
        <v>-177500</v>
      </c>
      <c r="K25" s="705">
        <f>J25/1000000</f>
        <v>-0.17749999999999999</v>
      </c>
      <c r="L25" s="229">
        <v>789</v>
      </c>
      <c r="M25" s="230">
        <v>762</v>
      </c>
      <c r="N25" s="216">
        <f>L25-M25</f>
        <v>27</v>
      </c>
      <c r="O25" s="216">
        <f>$F25*N25</f>
        <v>-33750</v>
      </c>
      <c r="P25" s="727">
        <f>O25/1000000</f>
        <v>-3.3750000000000002E-2</v>
      </c>
      <c r="Q25" s="320"/>
    </row>
    <row r="26" spans="1:17" ht="16.5" customHeight="1">
      <c r="A26" s="174">
        <v>16</v>
      </c>
      <c r="B26" s="206" t="s">
        <v>15</v>
      </c>
      <c r="C26" s="207">
        <v>5128438</v>
      </c>
      <c r="D26" s="82" t="s">
        <v>12</v>
      </c>
      <c r="E26" s="65" t="s">
        <v>300</v>
      </c>
      <c r="F26" s="216">
        <v>-1000</v>
      </c>
      <c r="G26" s="229">
        <v>13798</v>
      </c>
      <c r="H26" s="230">
        <v>13806</v>
      </c>
      <c r="I26" s="230">
        <f>G26-H26</f>
        <v>-8</v>
      </c>
      <c r="J26" s="230">
        <f>$F26*I26</f>
        <v>8000</v>
      </c>
      <c r="K26" s="703">
        <f>J26/1000000</f>
        <v>8.0000000000000002E-3</v>
      </c>
      <c r="L26" s="229">
        <v>1108</v>
      </c>
      <c r="M26" s="230">
        <v>1201</v>
      </c>
      <c r="N26" s="230">
        <f>L26-M26</f>
        <v>-93</v>
      </c>
      <c r="O26" s="230">
        <f>$F26*N26</f>
        <v>93000</v>
      </c>
      <c r="P26" s="698">
        <f>O26/1000000</f>
        <v>9.2999999999999999E-2</v>
      </c>
      <c r="Q26" s="331"/>
    </row>
    <row r="27" spans="1:17" ht="16.5" customHeight="1">
      <c r="A27" s="174">
        <v>17</v>
      </c>
      <c r="B27" s="206" t="s">
        <v>16</v>
      </c>
      <c r="C27" s="207">
        <v>4865038</v>
      </c>
      <c r="D27" s="82" t="s">
        <v>12</v>
      </c>
      <c r="E27" s="65" t="s">
        <v>300</v>
      </c>
      <c r="F27" s="216">
        <v>-2000</v>
      </c>
      <c r="G27" s="229">
        <v>34</v>
      </c>
      <c r="H27" s="230">
        <v>9</v>
      </c>
      <c r="I27" s="216">
        <f>G27-H27</f>
        <v>25</v>
      </c>
      <c r="J27" s="216">
        <f>$F27*I27</f>
        <v>-50000</v>
      </c>
      <c r="K27" s="705">
        <f>J27/1000000</f>
        <v>-0.05</v>
      </c>
      <c r="L27" s="229">
        <v>965</v>
      </c>
      <c r="M27" s="230">
        <v>807</v>
      </c>
      <c r="N27" s="216">
        <f>L27-M27</f>
        <v>158</v>
      </c>
      <c r="O27" s="216">
        <f>$F27*N27</f>
        <v>-316000</v>
      </c>
      <c r="P27" s="727">
        <f>O27/1000000</f>
        <v>-0.316</v>
      </c>
      <c r="Q27" s="320"/>
    </row>
    <row r="28" spans="1:17" ht="17.25" customHeight="1">
      <c r="A28" s="174">
        <v>18</v>
      </c>
      <c r="B28" s="206" t="s">
        <v>151</v>
      </c>
      <c r="C28" s="207">
        <v>4864938</v>
      </c>
      <c r="D28" s="82" t="s">
        <v>12</v>
      </c>
      <c r="E28" s="65" t="s">
        <v>300</v>
      </c>
      <c r="F28" s="216">
        <v>-2000</v>
      </c>
      <c r="G28" s="229">
        <v>4733</v>
      </c>
      <c r="H28" s="230">
        <v>4787</v>
      </c>
      <c r="I28" s="230">
        <f>G28-H28</f>
        <v>-54</v>
      </c>
      <c r="J28" s="230">
        <f>$F28*I28</f>
        <v>108000</v>
      </c>
      <c r="K28" s="703">
        <f>J28/1000000</f>
        <v>0.108</v>
      </c>
      <c r="L28" s="229">
        <v>999596</v>
      </c>
      <c r="M28" s="230">
        <v>999679</v>
      </c>
      <c r="N28" s="230">
        <f>L28-M28</f>
        <v>-83</v>
      </c>
      <c r="O28" s="230">
        <f>$F28*N28</f>
        <v>166000</v>
      </c>
      <c r="P28" s="698">
        <f>O28/1000000</f>
        <v>0.16600000000000001</v>
      </c>
      <c r="Q28" s="331"/>
    </row>
    <row r="29" spans="1:17" ht="17.25" customHeight="1">
      <c r="A29" s="477"/>
      <c r="B29" s="208" t="s">
        <v>396</v>
      </c>
      <c r="C29" s="207"/>
      <c r="D29" s="82"/>
      <c r="E29" s="65"/>
      <c r="F29" s="216"/>
      <c r="G29" s="229"/>
      <c r="H29" s="230"/>
      <c r="I29" s="230"/>
      <c r="J29" s="230"/>
      <c r="K29" s="703"/>
      <c r="L29" s="229"/>
      <c r="M29" s="230"/>
      <c r="N29" s="230"/>
      <c r="O29" s="230"/>
      <c r="P29" s="698"/>
      <c r="Q29" s="331"/>
    </row>
    <row r="30" spans="1:17" ht="17.25" customHeight="1">
      <c r="A30" s="174">
        <v>19</v>
      </c>
      <c r="B30" s="206" t="s">
        <v>14</v>
      </c>
      <c r="C30" s="207">
        <v>4864912</v>
      </c>
      <c r="D30" s="82" t="s">
        <v>12</v>
      </c>
      <c r="E30" s="65" t="s">
        <v>300</v>
      </c>
      <c r="F30" s="216">
        <v>-1600</v>
      </c>
      <c r="G30" s="229">
        <v>7102</v>
      </c>
      <c r="H30" s="230">
        <v>6460</v>
      </c>
      <c r="I30" s="216">
        <f>G30-H30</f>
        <v>642</v>
      </c>
      <c r="J30" s="216">
        <f>$F30*I30</f>
        <v>-1027200</v>
      </c>
      <c r="K30" s="705">
        <f>J30/1000000</f>
        <v>-1.0271999999999999</v>
      </c>
      <c r="L30" s="229">
        <v>3176</v>
      </c>
      <c r="M30" s="230">
        <v>3079</v>
      </c>
      <c r="N30" s="216">
        <f>L30-M30</f>
        <v>97</v>
      </c>
      <c r="O30" s="216">
        <f>$F30*N30</f>
        <v>-155200</v>
      </c>
      <c r="P30" s="727">
        <f>O30/1000000</f>
        <v>-0.1552</v>
      </c>
      <c r="Q30" s="326"/>
    </row>
    <row r="31" spans="1:17" ht="17.25" customHeight="1">
      <c r="A31" s="174">
        <v>20</v>
      </c>
      <c r="B31" s="206" t="s">
        <v>15</v>
      </c>
      <c r="C31" s="207">
        <v>5128459</v>
      </c>
      <c r="D31" s="82" t="s">
        <v>12</v>
      </c>
      <c r="E31" s="65" t="s">
        <v>300</v>
      </c>
      <c r="F31" s="216">
        <v>-800</v>
      </c>
      <c r="G31" s="229">
        <v>144342</v>
      </c>
      <c r="H31" s="230">
        <v>142428</v>
      </c>
      <c r="I31" s="216">
        <f>G31-H31</f>
        <v>1914</v>
      </c>
      <c r="J31" s="216">
        <f>$F31*I31</f>
        <v>-1531200</v>
      </c>
      <c r="K31" s="705">
        <f>J31/1000000</f>
        <v>-1.5311999999999999</v>
      </c>
      <c r="L31" s="229">
        <v>9613</v>
      </c>
      <c r="M31" s="230">
        <v>9533</v>
      </c>
      <c r="N31" s="216">
        <f>L31-M31</f>
        <v>80</v>
      </c>
      <c r="O31" s="216">
        <f>$F31*N31</f>
        <v>-64000</v>
      </c>
      <c r="P31" s="727">
        <f>O31/1000000</f>
        <v>-6.4000000000000001E-2</v>
      </c>
      <c r="Q31" s="331"/>
    </row>
    <row r="32" spans="1:17" ht="17.25" customHeight="1">
      <c r="A32" s="174"/>
      <c r="B32" s="187" t="s">
        <v>153</v>
      </c>
      <c r="C32" s="207"/>
      <c r="D32" s="56"/>
      <c r="E32" s="56"/>
      <c r="F32" s="216"/>
      <c r="G32" s="229"/>
      <c r="H32" s="230"/>
      <c r="I32" s="216"/>
      <c r="J32" s="216"/>
      <c r="K32" s="705"/>
      <c r="L32" s="229"/>
      <c r="M32" s="230"/>
      <c r="N32" s="216"/>
      <c r="O32" s="216"/>
      <c r="P32" s="727"/>
      <c r="Q32" s="321"/>
    </row>
    <row r="33" spans="1:17" ht="18.75" customHeight="1">
      <c r="A33" s="174">
        <v>21</v>
      </c>
      <c r="B33" s="206" t="s">
        <v>14</v>
      </c>
      <c r="C33" s="207">
        <v>4864867</v>
      </c>
      <c r="D33" s="82" t="s">
        <v>12</v>
      </c>
      <c r="E33" s="65" t="s">
        <v>300</v>
      </c>
      <c r="F33" s="216">
        <v>-2500</v>
      </c>
      <c r="G33" s="229">
        <v>166</v>
      </c>
      <c r="H33" s="230">
        <v>229</v>
      </c>
      <c r="I33" s="216">
        <f>G33-H33</f>
        <v>-63</v>
      </c>
      <c r="J33" s="216">
        <f>$F33*I33</f>
        <v>157500</v>
      </c>
      <c r="K33" s="705">
        <f>J33/1000000</f>
        <v>0.1575</v>
      </c>
      <c r="L33" s="229">
        <v>999541</v>
      </c>
      <c r="M33" s="230">
        <v>999640</v>
      </c>
      <c r="N33" s="216">
        <f>L33-M33</f>
        <v>-99</v>
      </c>
      <c r="O33" s="216">
        <f>$F33*N33</f>
        <v>247500</v>
      </c>
      <c r="P33" s="727">
        <f>O33/1000000</f>
        <v>0.2475</v>
      </c>
      <c r="Q33" s="326"/>
    </row>
    <row r="34" spans="1:17" ht="17.25" customHeight="1">
      <c r="A34" s="174">
        <v>22</v>
      </c>
      <c r="B34" s="206" t="s">
        <v>15</v>
      </c>
      <c r="C34" s="207">
        <v>4865036</v>
      </c>
      <c r="D34" s="82" t="s">
        <v>12</v>
      </c>
      <c r="E34" s="65" t="s">
        <v>300</v>
      </c>
      <c r="F34" s="216">
        <v>-2000</v>
      </c>
      <c r="G34" s="229">
        <v>952865</v>
      </c>
      <c r="H34" s="230">
        <v>952842</v>
      </c>
      <c r="I34" s="216">
        <f>G34-H34</f>
        <v>23</v>
      </c>
      <c r="J34" s="216">
        <f>$F34*I34</f>
        <v>-46000</v>
      </c>
      <c r="K34" s="705">
        <f>J34/1000000</f>
        <v>-4.5999999999999999E-2</v>
      </c>
      <c r="L34" s="229">
        <v>985703</v>
      </c>
      <c r="M34" s="230">
        <v>986820</v>
      </c>
      <c r="N34" s="216">
        <f>L34-M34</f>
        <v>-1117</v>
      </c>
      <c r="O34" s="216">
        <f>$F34*N34</f>
        <v>2234000</v>
      </c>
      <c r="P34" s="727">
        <f>O34/1000000</f>
        <v>2.234</v>
      </c>
      <c r="Q34" s="331"/>
    </row>
    <row r="35" spans="1:17" ht="15.75" customHeight="1">
      <c r="A35" s="174">
        <v>23</v>
      </c>
      <c r="B35" s="206" t="s">
        <v>16</v>
      </c>
      <c r="C35" s="207">
        <v>4864787</v>
      </c>
      <c r="D35" s="82" t="s">
        <v>12</v>
      </c>
      <c r="E35" s="65" t="s">
        <v>300</v>
      </c>
      <c r="F35" s="216">
        <v>-2000</v>
      </c>
      <c r="G35" s="229">
        <v>997992</v>
      </c>
      <c r="H35" s="230">
        <v>998349</v>
      </c>
      <c r="I35" s="216">
        <f>G35-H35</f>
        <v>-357</v>
      </c>
      <c r="J35" s="216">
        <f>$F35*I35</f>
        <v>714000</v>
      </c>
      <c r="K35" s="705">
        <f>J35/1000000</f>
        <v>0.71399999999999997</v>
      </c>
      <c r="L35" s="229">
        <v>999319</v>
      </c>
      <c r="M35" s="230">
        <v>999411</v>
      </c>
      <c r="N35" s="216">
        <f>L35-M35</f>
        <v>-92</v>
      </c>
      <c r="O35" s="216">
        <f>$F35*N35</f>
        <v>184000</v>
      </c>
      <c r="P35" s="727">
        <f>O35/1000000</f>
        <v>0.184</v>
      </c>
      <c r="Q35" s="331"/>
    </row>
    <row r="36" spans="1:17" ht="15.75" customHeight="1">
      <c r="A36" s="174">
        <v>24</v>
      </c>
      <c r="B36" s="189" t="s">
        <v>151</v>
      </c>
      <c r="C36" s="207">
        <v>4864989</v>
      </c>
      <c r="D36" s="56" t="s">
        <v>12</v>
      </c>
      <c r="E36" s="65" t="s">
        <v>300</v>
      </c>
      <c r="F36" s="216">
        <v>-1000</v>
      </c>
      <c r="G36" s="229">
        <v>1877</v>
      </c>
      <c r="H36" s="230">
        <v>2084</v>
      </c>
      <c r="I36" s="216">
        <f>G36-H36</f>
        <v>-207</v>
      </c>
      <c r="J36" s="216">
        <f>$F36*I36</f>
        <v>207000</v>
      </c>
      <c r="K36" s="705">
        <f>J36/1000000</f>
        <v>0.20699999999999999</v>
      </c>
      <c r="L36" s="229">
        <v>999560</v>
      </c>
      <c r="M36" s="230">
        <v>999657</v>
      </c>
      <c r="N36" s="216">
        <f>L36-M36</f>
        <v>-97</v>
      </c>
      <c r="O36" s="216">
        <f>$F36*N36</f>
        <v>97000</v>
      </c>
      <c r="P36" s="727">
        <f>O36/1000000</f>
        <v>9.7000000000000003E-2</v>
      </c>
      <c r="Q36" s="519"/>
    </row>
    <row r="37" spans="1:17" ht="15.75" customHeight="1">
      <c r="A37" s="477"/>
      <c r="B37" s="187" t="s">
        <v>413</v>
      </c>
      <c r="C37" s="207"/>
      <c r="D37" s="56"/>
      <c r="E37" s="65"/>
      <c r="F37" s="216"/>
      <c r="G37" s="229"/>
      <c r="H37" s="230"/>
      <c r="I37" s="216"/>
      <c r="J37" s="216"/>
      <c r="K37" s="705"/>
      <c r="L37" s="229"/>
      <c r="M37" s="230"/>
      <c r="N37" s="216"/>
      <c r="O37" s="216"/>
      <c r="P37" s="727"/>
      <c r="Q37" s="519"/>
    </row>
    <row r="38" spans="1:17" ht="15.75" customHeight="1">
      <c r="A38" s="174">
        <v>25</v>
      </c>
      <c r="B38" s="189" t="s">
        <v>414</v>
      </c>
      <c r="C38" s="207">
        <v>5295131</v>
      </c>
      <c r="D38" s="56" t="s">
        <v>12</v>
      </c>
      <c r="E38" s="65" t="s">
        <v>300</v>
      </c>
      <c r="F38" s="216">
        <v>-1000</v>
      </c>
      <c r="G38" s="229">
        <v>997660</v>
      </c>
      <c r="H38" s="230">
        <v>997761</v>
      </c>
      <c r="I38" s="216">
        <f>G38-H38</f>
        <v>-101</v>
      </c>
      <c r="J38" s="216">
        <f>$F38*I38</f>
        <v>101000</v>
      </c>
      <c r="K38" s="705">
        <f>J38/1000000</f>
        <v>0.10100000000000001</v>
      </c>
      <c r="L38" s="229">
        <v>997854</v>
      </c>
      <c r="M38" s="230">
        <v>997852</v>
      </c>
      <c r="N38" s="216">
        <f>L38-M38</f>
        <v>2</v>
      </c>
      <c r="O38" s="216">
        <f>$F38*N38</f>
        <v>-2000</v>
      </c>
      <c r="P38" s="727">
        <f>O38/1000000</f>
        <v>-2E-3</v>
      </c>
      <c r="Q38" s="519"/>
    </row>
    <row r="39" spans="1:17" ht="15.75" customHeight="1">
      <c r="A39" s="174">
        <v>26</v>
      </c>
      <c r="B39" s="189" t="s">
        <v>415</v>
      </c>
      <c r="C39" s="207">
        <v>5295139</v>
      </c>
      <c r="D39" s="56" t="s">
        <v>12</v>
      </c>
      <c r="E39" s="65" t="s">
        <v>300</v>
      </c>
      <c r="F39" s="216">
        <v>-1000</v>
      </c>
      <c r="G39" s="229">
        <v>981384</v>
      </c>
      <c r="H39" s="230">
        <v>981690</v>
      </c>
      <c r="I39" s="216">
        <f>G39-H39</f>
        <v>-306</v>
      </c>
      <c r="J39" s="216">
        <f>$F39*I39</f>
        <v>306000</v>
      </c>
      <c r="K39" s="705">
        <f>J39/1000000</f>
        <v>0.30599999999999999</v>
      </c>
      <c r="L39" s="229">
        <v>13497</v>
      </c>
      <c r="M39" s="230">
        <v>13504</v>
      </c>
      <c r="N39" s="216">
        <f>L39-M39</f>
        <v>-7</v>
      </c>
      <c r="O39" s="216">
        <f>$F39*N39</f>
        <v>7000</v>
      </c>
      <c r="P39" s="727">
        <f>O39/1000000</f>
        <v>7.0000000000000001E-3</v>
      </c>
      <c r="Q39" s="519"/>
    </row>
    <row r="40" spans="1:17" ht="15.75" customHeight="1">
      <c r="A40" s="174">
        <v>27</v>
      </c>
      <c r="B40" s="189" t="s">
        <v>416</v>
      </c>
      <c r="C40" s="207">
        <v>5100234</v>
      </c>
      <c r="D40" s="56" t="s">
        <v>12</v>
      </c>
      <c r="E40" s="65" t="s">
        <v>300</v>
      </c>
      <c r="F40" s="216">
        <v>-2000</v>
      </c>
      <c r="G40" s="229">
        <v>198</v>
      </c>
      <c r="H40" s="230">
        <v>166</v>
      </c>
      <c r="I40" s="216">
        <f>G40-H40</f>
        <v>32</v>
      </c>
      <c r="J40" s="216">
        <f>$F40*I40</f>
        <v>-64000</v>
      </c>
      <c r="K40" s="705">
        <f>J40/1000000</f>
        <v>-6.4000000000000001E-2</v>
      </c>
      <c r="L40" s="229">
        <v>1906</v>
      </c>
      <c r="M40" s="230">
        <v>1406</v>
      </c>
      <c r="N40" s="216">
        <f>L40-M40</f>
        <v>500</v>
      </c>
      <c r="O40" s="216">
        <f>$F40*N40</f>
        <v>-1000000</v>
      </c>
      <c r="P40" s="727">
        <f>O40/1000000</f>
        <v>-1</v>
      </c>
      <c r="Q40" s="519"/>
    </row>
    <row r="41" spans="1:17" ht="15.75" customHeight="1">
      <c r="A41" s="174">
        <v>28</v>
      </c>
      <c r="B41" s="189" t="s">
        <v>417</v>
      </c>
      <c r="C41" s="207">
        <v>5100228</v>
      </c>
      <c r="D41" s="56" t="s">
        <v>12</v>
      </c>
      <c r="E41" s="65" t="s">
        <v>300</v>
      </c>
      <c r="F41" s="216">
        <v>-2000</v>
      </c>
      <c r="G41" s="229">
        <v>8664</v>
      </c>
      <c r="H41" s="230">
        <v>8665</v>
      </c>
      <c r="I41" s="216">
        <f>G41-H41</f>
        <v>-1</v>
      </c>
      <c r="J41" s="216">
        <f>$F41*I41</f>
        <v>2000</v>
      </c>
      <c r="K41" s="705">
        <f>J41/1000000</f>
        <v>2E-3</v>
      </c>
      <c r="L41" s="229">
        <v>2827</v>
      </c>
      <c r="M41" s="230">
        <v>2530</v>
      </c>
      <c r="N41" s="216">
        <f>L41-M41</f>
        <v>297</v>
      </c>
      <c r="O41" s="216">
        <f>$F41*N41</f>
        <v>-594000</v>
      </c>
      <c r="P41" s="727">
        <f>O41/1000000</f>
        <v>-0.59399999999999997</v>
      </c>
      <c r="Q41" s="519"/>
    </row>
    <row r="42" spans="1:17" ht="17.25" customHeight="1">
      <c r="A42" s="174"/>
      <c r="B42" s="208" t="s">
        <v>154</v>
      </c>
      <c r="C42" s="207"/>
      <c r="D42" s="82"/>
      <c r="E42" s="82"/>
      <c r="F42" s="216"/>
      <c r="G42" s="229"/>
      <c r="H42" s="230"/>
      <c r="I42" s="216"/>
      <c r="J42" s="216"/>
      <c r="K42" s="705"/>
      <c r="L42" s="229"/>
      <c r="M42" s="230"/>
      <c r="N42" s="216"/>
      <c r="O42" s="216"/>
      <c r="P42" s="727"/>
      <c r="Q42" s="321"/>
    </row>
    <row r="43" spans="1:17" ht="19.5" customHeight="1">
      <c r="A43" s="477"/>
      <c r="B43" s="208" t="s">
        <v>37</v>
      </c>
      <c r="C43" s="207"/>
      <c r="D43" s="82"/>
      <c r="E43" s="82"/>
      <c r="F43" s="216"/>
      <c r="G43" s="229"/>
      <c r="H43" s="230"/>
      <c r="I43" s="216"/>
      <c r="J43" s="216"/>
      <c r="K43" s="705"/>
      <c r="L43" s="229"/>
      <c r="M43" s="230"/>
      <c r="N43" s="216"/>
      <c r="O43" s="216"/>
      <c r="P43" s="727"/>
      <c r="Q43" s="321"/>
    </row>
    <row r="44" spans="1:17" ht="22.5" customHeight="1">
      <c r="A44" s="174">
        <v>29</v>
      </c>
      <c r="B44" s="206" t="s">
        <v>155</v>
      </c>
      <c r="C44" s="207" t="s">
        <v>478</v>
      </c>
      <c r="D44" s="82" t="s">
        <v>438</v>
      </c>
      <c r="E44" s="65" t="s">
        <v>300</v>
      </c>
      <c r="F44" s="808">
        <v>0.8</v>
      </c>
      <c r="G44" s="229">
        <v>862500</v>
      </c>
      <c r="H44" s="230">
        <v>866500</v>
      </c>
      <c r="I44" s="216">
        <f>G44-H44</f>
        <v>-4000</v>
      </c>
      <c r="J44" s="216">
        <f>$F44*I44</f>
        <v>-3200</v>
      </c>
      <c r="K44" s="705">
        <f>J44/1000000</f>
        <v>-3.2000000000000002E-3</v>
      </c>
      <c r="L44" s="229">
        <v>-2500</v>
      </c>
      <c r="M44" s="230">
        <v>-1000</v>
      </c>
      <c r="N44" s="216">
        <f>L44-M44</f>
        <v>-1500</v>
      </c>
      <c r="O44" s="216">
        <f>$F44*N44</f>
        <v>-1200</v>
      </c>
      <c r="P44" s="727">
        <f>O44/1000000</f>
        <v>-1.1999999999999999E-3</v>
      </c>
      <c r="Q44" s="326"/>
    </row>
    <row r="45" spans="1:17" ht="15.75" customHeight="1">
      <c r="A45" s="174"/>
      <c r="B45" s="187" t="s">
        <v>156</v>
      </c>
      <c r="C45" s="207"/>
      <c r="D45" s="56"/>
      <c r="E45" s="56"/>
      <c r="F45" s="216"/>
      <c r="G45" s="229"/>
      <c r="H45" s="230"/>
      <c r="I45" s="216"/>
      <c r="J45" s="216"/>
      <c r="K45" s="705"/>
      <c r="L45" s="229"/>
      <c r="M45" s="230"/>
      <c r="N45" s="216"/>
      <c r="O45" s="216"/>
      <c r="P45" s="727"/>
      <c r="Q45" s="321"/>
    </row>
    <row r="46" spans="1:17" ht="15.75" customHeight="1">
      <c r="A46" s="174">
        <v>30</v>
      </c>
      <c r="B46" s="189" t="s">
        <v>14</v>
      </c>
      <c r="C46" s="207">
        <v>5269210</v>
      </c>
      <c r="D46" s="56" t="s">
        <v>12</v>
      </c>
      <c r="E46" s="65" t="s">
        <v>300</v>
      </c>
      <c r="F46" s="216">
        <v>-1000</v>
      </c>
      <c r="G46" s="229">
        <v>928731</v>
      </c>
      <c r="H46" s="230">
        <v>930013</v>
      </c>
      <c r="I46" s="216">
        <f>G46-H46</f>
        <v>-1282</v>
      </c>
      <c r="J46" s="216">
        <f>$F46*I46</f>
        <v>1282000</v>
      </c>
      <c r="K46" s="705">
        <f>J46/1000000</f>
        <v>1.282</v>
      </c>
      <c r="L46" s="229">
        <v>965092</v>
      </c>
      <c r="M46" s="230">
        <v>965116</v>
      </c>
      <c r="N46" s="216">
        <f>L46-M46</f>
        <v>-24</v>
      </c>
      <c r="O46" s="216">
        <f>$F46*N46</f>
        <v>24000</v>
      </c>
      <c r="P46" s="727">
        <f>O46/1000000</f>
        <v>2.4E-2</v>
      </c>
      <c r="Q46" s="321"/>
    </row>
    <row r="47" spans="1:17" ht="15.75" customHeight="1">
      <c r="A47" s="174">
        <v>31</v>
      </c>
      <c r="B47" s="206" t="s">
        <v>15</v>
      </c>
      <c r="C47" s="207">
        <v>5269749</v>
      </c>
      <c r="D47" s="82" t="s">
        <v>12</v>
      </c>
      <c r="E47" s="65" t="s">
        <v>300</v>
      </c>
      <c r="F47" s="216">
        <v>-1000</v>
      </c>
      <c r="G47" s="229">
        <v>988873</v>
      </c>
      <c r="H47" s="230">
        <v>990284</v>
      </c>
      <c r="I47" s="216">
        <f>G47-H47</f>
        <v>-1411</v>
      </c>
      <c r="J47" s="216">
        <f>$F47*I47</f>
        <v>1411000</v>
      </c>
      <c r="K47" s="705">
        <f>J47/1000000</f>
        <v>1.411</v>
      </c>
      <c r="L47" s="229">
        <v>999270</v>
      </c>
      <c r="M47" s="230">
        <v>999319</v>
      </c>
      <c r="N47" s="216">
        <f>L47-M47</f>
        <v>-49</v>
      </c>
      <c r="O47" s="216">
        <f>$F47*N47</f>
        <v>49000</v>
      </c>
      <c r="P47" s="727">
        <f>O47/1000000</f>
        <v>4.9000000000000002E-2</v>
      </c>
      <c r="Q47" s="488"/>
    </row>
    <row r="48" spans="1:17" ht="15.75" customHeight="1">
      <c r="A48" s="174">
        <v>32</v>
      </c>
      <c r="B48" s="206" t="s">
        <v>16</v>
      </c>
      <c r="C48" s="207">
        <v>4864945</v>
      </c>
      <c r="D48" s="82" t="s">
        <v>12</v>
      </c>
      <c r="E48" s="65" t="s">
        <v>300</v>
      </c>
      <c r="F48" s="216">
        <v>-1000</v>
      </c>
      <c r="G48" s="229">
        <v>6878</v>
      </c>
      <c r="H48" s="230">
        <v>6244</v>
      </c>
      <c r="I48" s="216">
        <f>G48-H48</f>
        <v>634</v>
      </c>
      <c r="J48" s="216">
        <f>$F48*I48</f>
        <v>-634000</v>
      </c>
      <c r="K48" s="705">
        <f>J48/1000000</f>
        <v>-0.63400000000000001</v>
      </c>
      <c r="L48" s="229">
        <v>53</v>
      </c>
      <c r="M48" s="230">
        <v>34</v>
      </c>
      <c r="N48" s="216">
        <f>L48-M48</f>
        <v>19</v>
      </c>
      <c r="O48" s="216">
        <f>$F48*N48</f>
        <v>-19000</v>
      </c>
      <c r="P48" s="727">
        <f>O48/1000000</f>
        <v>-1.9E-2</v>
      </c>
      <c r="Q48" s="488"/>
    </row>
    <row r="49" spans="1:17" ht="22.5" customHeight="1">
      <c r="A49" s="477"/>
      <c r="B49" s="187" t="s">
        <v>422</v>
      </c>
      <c r="C49" s="207"/>
      <c r="D49" s="82"/>
      <c r="E49" s="65"/>
      <c r="F49" s="216"/>
      <c r="G49" s="229"/>
      <c r="H49" s="230"/>
      <c r="I49" s="216"/>
      <c r="J49" s="216"/>
      <c r="K49" s="705"/>
      <c r="L49" s="229"/>
      <c r="M49" s="230"/>
      <c r="N49" s="216"/>
      <c r="O49" s="216"/>
      <c r="P49" s="727"/>
      <c r="Q49" s="488"/>
    </row>
    <row r="50" spans="1:17" ht="22.5" customHeight="1">
      <c r="A50" s="174">
        <v>33</v>
      </c>
      <c r="B50" s="189" t="s">
        <v>416</v>
      </c>
      <c r="C50" s="207">
        <v>5128460</v>
      </c>
      <c r="D50" s="56" t="s">
        <v>12</v>
      </c>
      <c r="E50" s="65" t="s">
        <v>300</v>
      </c>
      <c r="F50" s="216">
        <v>-800</v>
      </c>
      <c r="G50" s="229">
        <v>42010</v>
      </c>
      <c r="H50" s="230">
        <v>42006</v>
      </c>
      <c r="I50" s="216">
        <f>G50-H50</f>
        <v>4</v>
      </c>
      <c r="J50" s="216">
        <f>$F50*I50</f>
        <v>-3200</v>
      </c>
      <c r="K50" s="705">
        <f>J50/1000000</f>
        <v>-3.2000000000000002E-3</v>
      </c>
      <c r="L50" s="229">
        <v>25471</v>
      </c>
      <c r="M50" s="230">
        <v>24359</v>
      </c>
      <c r="N50" s="216">
        <f>L50-M50</f>
        <v>1112</v>
      </c>
      <c r="O50" s="216">
        <f>$F50*N50</f>
        <v>-889600</v>
      </c>
      <c r="P50" s="727">
        <f>O50/1000000</f>
        <v>-0.88959999999999995</v>
      </c>
      <c r="Q50" s="488"/>
    </row>
    <row r="51" spans="1:17" ht="22.5" customHeight="1">
      <c r="A51" s="174">
        <v>34</v>
      </c>
      <c r="B51" s="189" t="s">
        <v>417</v>
      </c>
      <c r="C51" s="207">
        <v>4902495</v>
      </c>
      <c r="D51" s="56" t="s">
        <v>12</v>
      </c>
      <c r="E51" s="65" t="s">
        <v>300</v>
      </c>
      <c r="F51" s="216">
        <v>-1200</v>
      </c>
      <c r="G51" s="229">
        <v>514</v>
      </c>
      <c r="H51" s="230">
        <v>512</v>
      </c>
      <c r="I51" s="216">
        <f>G51-H51</f>
        <v>2</v>
      </c>
      <c r="J51" s="216">
        <f>$F51*I51</f>
        <v>-2400</v>
      </c>
      <c r="K51" s="705">
        <f>J51/1000000</f>
        <v>-2.3999999999999998E-3</v>
      </c>
      <c r="L51" s="229">
        <v>7290</v>
      </c>
      <c r="M51" s="230">
        <v>6533</v>
      </c>
      <c r="N51" s="216">
        <f>L51-M51</f>
        <v>757</v>
      </c>
      <c r="O51" s="216">
        <f>$F51*N51</f>
        <v>-908400</v>
      </c>
      <c r="P51" s="727">
        <f>O51/1000000</f>
        <v>-0.90839999999999999</v>
      </c>
      <c r="Q51" s="488"/>
    </row>
    <row r="52" spans="1:17" ht="18.75" customHeight="1">
      <c r="A52" s="477"/>
      <c r="B52" s="208" t="s">
        <v>157</v>
      </c>
      <c r="C52" s="207"/>
      <c r="D52" s="82"/>
      <c r="E52" s="82"/>
      <c r="F52" s="212"/>
      <c r="G52" s="229"/>
      <c r="H52" s="230"/>
      <c r="I52" s="216"/>
      <c r="J52" s="216"/>
      <c r="K52" s="705"/>
      <c r="L52" s="229"/>
      <c r="M52" s="230"/>
      <c r="N52" s="216"/>
      <c r="O52" s="216"/>
      <c r="P52" s="727"/>
      <c r="Q52" s="321"/>
    </row>
    <row r="53" spans="1:17" ht="22.5" customHeight="1">
      <c r="A53" s="174">
        <v>35</v>
      </c>
      <c r="B53" s="206" t="s">
        <v>375</v>
      </c>
      <c r="C53" s="207">
        <v>5128411</v>
      </c>
      <c r="D53" s="82" t="s">
        <v>12</v>
      </c>
      <c r="E53" s="65" t="s">
        <v>300</v>
      </c>
      <c r="F53" s="216">
        <v>-2000</v>
      </c>
      <c r="G53" s="229">
        <v>549</v>
      </c>
      <c r="H53" s="230">
        <v>531</v>
      </c>
      <c r="I53" s="216">
        <f>G53-H53</f>
        <v>18</v>
      </c>
      <c r="J53" s="216">
        <f>$F53*I53</f>
        <v>-36000</v>
      </c>
      <c r="K53" s="705">
        <f>J53/1000000</f>
        <v>-3.5999999999999997E-2</v>
      </c>
      <c r="L53" s="229">
        <v>1928</v>
      </c>
      <c r="M53" s="230">
        <v>2004</v>
      </c>
      <c r="N53" s="216">
        <f t="shared" ref="N53:N58" si="6">L53-M53</f>
        <v>-76</v>
      </c>
      <c r="O53" s="216">
        <f t="shared" ref="O53:O58" si="7">$F53*N53</f>
        <v>152000</v>
      </c>
      <c r="P53" s="727">
        <f t="shared" ref="P53:P58" si="8">O53/1000000</f>
        <v>0.152</v>
      </c>
      <c r="Q53" s="321"/>
    </row>
    <row r="54" spans="1:17" ht="22.5" customHeight="1">
      <c r="A54" s="174">
        <v>36</v>
      </c>
      <c r="B54" s="206" t="s">
        <v>376</v>
      </c>
      <c r="C54" s="207">
        <v>4864947</v>
      </c>
      <c r="D54" s="82" t="s">
        <v>12</v>
      </c>
      <c r="E54" s="65" t="s">
        <v>300</v>
      </c>
      <c r="F54" s="216">
        <v>-1000</v>
      </c>
      <c r="G54" s="229">
        <v>431</v>
      </c>
      <c r="H54" s="230">
        <v>424</v>
      </c>
      <c r="I54" s="216">
        <f>G54-H54</f>
        <v>7</v>
      </c>
      <c r="J54" s="216">
        <f>$F54*I54</f>
        <v>-7000</v>
      </c>
      <c r="K54" s="705">
        <f>J54/1000000</f>
        <v>-7.0000000000000001E-3</v>
      </c>
      <c r="L54" s="229">
        <v>0</v>
      </c>
      <c r="M54" s="230">
        <v>450</v>
      </c>
      <c r="N54" s="216">
        <f t="shared" si="6"/>
        <v>-450</v>
      </c>
      <c r="O54" s="216">
        <f t="shared" si="7"/>
        <v>450000</v>
      </c>
      <c r="P54" s="727">
        <f t="shared" si="8"/>
        <v>0.45</v>
      </c>
      <c r="Q54" s="321"/>
    </row>
    <row r="55" spans="1:17" ht="22.5" customHeight="1">
      <c r="A55" s="174"/>
      <c r="B55" s="206"/>
      <c r="C55" s="207"/>
      <c r="D55" s="82"/>
      <c r="E55" s="65"/>
      <c r="F55" s="216">
        <v>-1000</v>
      </c>
      <c r="G55" s="229"/>
      <c r="H55" s="230"/>
      <c r="I55" s="216"/>
      <c r="J55" s="216"/>
      <c r="K55" s="705"/>
      <c r="L55" s="229">
        <v>999962</v>
      </c>
      <c r="M55" s="230">
        <v>999999</v>
      </c>
      <c r="N55" s="216">
        <f t="shared" si="6"/>
        <v>-37</v>
      </c>
      <c r="O55" s="216">
        <f t="shared" si="7"/>
        <v>37000</v>
      </c>
      <c r="P55" s="727">
        <f t="shared" si="8"/>
        <v>3.6999999999999998E-2</v>
      </c>
      <c r="Q55" s="321"/>
    </row>
    <row r="56" spans="1:17" ht="22.5" customHeight="1">
      <c r="A56" s="174">
        <v>37</v>
      </c>
      <c r="B56" s="189" t="s">
        <v>501</v>
      </c>
      <c r="C56" s="207">
        <v>5128413</v>
      </c>
      <c r="D56" s="56" t="s">
        <v>12</v>
      </c>
      <c r="E56" s="65" t="s">
        <v>300</v>
      </c>
      <c r="F56" s="216">
        <v>-1000</v>
      </c>
      <c r="G56" s="229">
        <v>999810</v>
      </c>
      <c r="H56" s="230">
        <v>999856</v>
      </c>
      <c r="I56" s="216">
        <f>G56-H56</f>
        <v>-46</v>
      </c>
      <c r="J56" s="216">
        <f>$F56*I56</f>
        <v>46000</v>
      </c>
      <c r="K56" s="705">
        <f>J56/1000000</f>
        <v>4.5999999999999999E-2</v>
      </c>
      <c r="L56" s="229">
        <v>999025</v>
      </c>
      <c r="M56" s="230">
        <v>999446</v>
      </c>
      <c r="N56" s="216">
        <f t="shared" si="6"/>
        <v>-421</v>
      </c>
      <c r="O56" s="216">
        <f t="shared" si="7"/>
        <v>421000</v>
      </c>
      <c r="P56" s="727">
        <f t="shared" si="8"/>
        <v>0.42099999999999999</v>
      </c>
      <c r="Q56" s="321"/>
    </row>
    <row r="57" spans="1:17" ht="22.5" customHeight="1">
      <c r="A57" s="174">
        <v>38</v>
      </c>
      <c r="B57" s="206" t="s">
        <v>377</v>
      </c>
      <c r="C57" s="207">
        <v>4864904</v>
      </c>
      <c r="D57" s="82" t="s">
        <v>12</v>
      </c>
      <c r="E57" s="65" t="s">
        <v>300</v>
      </c>
      <c r="F57" s="216">
        <v>-1000</v>
      </c>
      <c r="G57" s="229">
        <v>6110</v>
      </c>
      <c r="H57" s="230">
        <v>5979</v>
      </c>
      <c r="I57" s="216">
        <f>G57-H57</f>
        <v>131</v>
      </c>
      <c r="J57" s="216">
        <f>$F57*I57</f>
        <v>-131000</v>
      </c>
      <c r="K57" s="705">
        <f>J57/1000000</f>
        <v>-0.13100000000000001</v>
      </c>
      <c r="L57" s="229">
        <v>998026</v>
      </c>
      <c r="M57" s="230">
        <v>998022</v>
      </c>
      <c r="N57" s="216">
        <f t="shared" si="6"/>
        <v>4</v>
      </c>
      <c r="O57" s="216">
        <f t="shared" si="7"/>
        <v>-4000</v>
      </c>
      <c r="P57" s="727">
        <f t="shared" si="8"/>
        <v>-4.0000000000000001E-3</v>
      </c>
      <c r="Q57" s="321"/>
    </row>
    <row r="58" spans="1:17" ht="22.5" customHeight="1" thickBot="1">
      <c r="A58" s="655">
        <v>39</v>
      </c>
      <c r="B58" s="209" t="s">
        <v>378</v>
      </c>
      <c r="C58" s="210">
        <v>4864942</v>
      </c>
      <c r="D58" s="168" t="s">
        <v>12</v>
      </c>
      <c r="E58" s="169" t="s">
        <v>300</v>
      </c>
      <c r="F58" s="220">
        <v>-1000</v>
      </c>
      <c r="G58" s="310">
        <v>1353</v>
      </c>
      <c r="H58" s="311">
        <v>1327</v>
      </c>
      <c r="I58" s="220">
        <f>G58-H58</f>
        <v>26</v>
      </c>
      <c r="J58" s="220">
        <f>$F58*I58</f>
        <v>-26000</v>
      </c>
      <c r="K58" s="719">
        <f>J58/1000000</f>
        <v>-2.5999999999999999E-2</v>
      </c>
      <c r="L58" s="310">
        <v>7108</v>
      </c>
      <c r="M58" s="311">
        <v>7044</v>
      </c>
      <c r="N58" s="220">
        <f t="shared" si="6"/>
        <v>64</v>
      </c>
      <c r="O58" s="220">
        <f t="shared" si="7"/>
        <v>-64000</v>
      </c>
      <c r="P58" s="729">
        <f t="shared" si="8"/>
        <v>-6.4000000000000001E-2</v>
      </c>
      <c r="Q58" s="662"/>
    </row>
    <row r="59" spans="1:17" ht="18" customHeight="1" thickTop="1" thickBot="1">
      <c r="A59" s="272" t="s">
        <v>290</v>
      </c>
      <c r="B59" s="209"/>
      <c r="C59" s="210"/>
      <c r="D59" s="168"/>
      <c r="E59" s="169"/>
      <c r="F59" s="214"/>
      <c r="G59" s="310"/>
      <c r="H59" s="311"/>
      <c r="I59" s="220"/>
      <c r="J59" s="220"/>
      <c r="K59" s="719"/>
      <c r="L59" s="310"/>
      <c r="M59" s="311"/>
      <c r="N59" s="220"/>
      <c r="O59" s="220"/>
      <c r="P59" s="730" t="str">
        <f>NDPL!$Q$1</f>
        <v>JULY-2024</v>
      </c>
      <c r="Q59" s="414"/>
    </row>
    <row r="60" spans="1:17" ht="18" customHeight="1" thickTop="1">
      <c r="A60" s="184"/>
      <c r="B60" s="185" t="s">
        <v>158</v>
      </c>
      <c r="C60" s="656"/>
      <c r="D60" s="64"/>
      <c r="E60" s="64"/>
      <c r="F60" s="284"/>
      <c r="G60" s="652"/>
      <c r="H60" s="369"/>
      <c r="I60" s="657"/>
      <c r="J60" s="657"/>
      <c r="K60" s="720"/>
      <c r="L60" s="652"/>
      <c r="M60" s="369"/>
      <c r="N60" s="657"/>
      <c r="O60" s="657"/>
      <c r="P60" s="731"/>
      <c r="Q60" s="370"/>
    </row>
    <row r="61" spans="1:17" ht="18" customHeight="1">
      <c r="A61" s="174">
        <v>40</v>
      </c>
      <c r="B61" s="206" t="s">
        <v>14</v>
      </c>
      <c r="C61" s="207">
        <v>4864920</v>
      </c>
      <c r="D61" s="82" t="s">
        <v>12</v>
      </c>
      <c r="E61" s="65" t="s">
        <v>300</v>
      </c>
      <c r="F61" s="216">
        <v>-1000</v>
      </c>
      <c r="G61" s="229">
        <v>10794</v>
      </c>
      <c r="H61" s="230">
        <v>10794</v>
      </c>
      <c r="I61" s="216">
        <f>G61-H61</f>
        <v>0</v>
      </c>
      <c r="J61" s="216">
        <f>$F61*I61</f>
        <v>0</v>
      </c>
      <c r="K61" s="705">
        <f>J61/1000000</f>
        <v>0</v>
      </c>
      <c r="L61" s="229">
        <v>999607</v>
      </c>
      <c r="M61" s="230">
        <v>999725</v>
      </c>
      <c r="N61" s="216">
        <f>L61-M61</f>
        <v>-118</v>
      </c>
      <c r="O61" s="216">
        <f>$F61*N61</f>
        <v>118000</v>
      </c>
      <c r="P61" s="727">
        <f>O61/1000000</f>
        <v>0.11799999999999999</v>
      </c>
      <c r="Q61" s="320"/>
    </row>
    <row r="62" spans="1:17" ht="18" customHeight="1">
      <c r="A62" s="174">
        <v>41</v>
      </c>
      <c r="B62" s="206" t="s">
        <v>15</v>
      </c>
      <c r="C62" s="207">
        <v>4864836</v>
      </c>
      <c r="D62" s="82" t="s">
        <v>12</v>
      </c>
      <c r="E62" s="65" t="s">
        <v>300</v>
      </c>
      <c r="F62" s="216">
        <v>-2500</v>
      </c>
      <c r="G62" s="181">
        <v>1</v>
      </c>
      <c r="H62" s="182">
        <v>1</v>
      </c>
      <c r="I62" s="216">
        <f>G62-H62</f>
        <v>0</v>
      </c>
      <c r="J62" s="216">
        <f>$F62*I62</f>
        <v>0</v>
      </c>
      <c r="K62" s="705">
        <f>J62/1000000</f>
        <v>0</v>
      </c>
      <c r="L62" s="181">
        <v>1049</v>
      </c>
      <c r="M62" s="182">
        <v>750</v>
      </c>
      <c r="N62" s="216">
        <f>L62-M62</f>
        <v>299</v>
      </c>
      <c r="O62" s="216">
        <f>$F62*N62</f>
        <v>-747500</v>
      </c>
      <c r="P62" s="727">
        <f>O62/1000000</f>
        <v>-0.74750000000000005</v>
      </c>
      <c r="Q62" s="312"/>
    </row>
    <row r="63" spans="1:17" ht="18" customHeight="1">
      <c r="A63" s="174">
        <v>42</v>
      </c>
      <c r="B63" s="206" t="s">
        <v>16</v>
      </c>
      <c r="C63" s="207">
        <v>4864900</v>
      </c>
      <c r="D63" s="82" t="s">
        <v>12</v>
      </c>
      <c r="E63" s="65" t="s">
        <v>300</v>
      </c>
      <c r="F63" s="216">
        <v>-2500</v>
      </c>
      <c r="G63" s="229">
        <v>328</v>
      </c>
      <c r="H63" s="230">
        <v>328</v>
      </c>
      <c r="I63" s="216">
        <f>G63-H63</f>
        <v>0</v>
      </c>
      <c r="J63" s="216">
        <f>$F63*I63</f>
        <v>0</v>
      </c>
      <c r="K63" s="705">
        <f>J63/1000000</f>
        <v>0</v>
      </c>
      <c r="L63" s="229">
        <v>463</v>
      </c>
      <c r="M63" s="230">
        <v>307</v>
      </c>
      <c r="N63" s="216">
        <f>L63-M63</f>
        <v>156</v>
      </c>
      <c r="O63" s="216">
        <f>$F63*N63</f>
        <v>-390000</v>
      </c>
      <c r="P63" s="727">
        <f>O63/1000000</f>
        <v>-0.39</v>
      </c>
      <c r="Q63" s="324"/>
    </row>
    <row r="64" spans="1:17" ht="18" customHeight="1">
      <c r="A64" s="477"/>
      <c r="B64" s="208" t="s">
        <v>159</v>
      </c>
      <c r="C64" s="207"/>
      <c r="D64" s="82"/>
      <c r="E64" s="82"/>
      <c r="F64" s="216"/>
      <c r="G64" s="229"/>
      <c r="H64" s="230"/>
      <c r="I64" s="216"/>
      <c r="J64" s="216"/>
      <c r="K64" s="705"/>
      <c r="L64" s="229"/>
      <c r="M64" s="230"/>
      <c r="N64" s="216"/>
      <c r="O64" s="216"/>
      <c r="P64" s="727"/>
      <c r="Q64" s="312"/>
    </row>
    <row r="65" spans="1:17" ht="18" customHeight="1">
      <c r="A65" s="174">
        <v>43</v>
      </c>
      <c r="B65" s="206" t="s">
        <v>14</v>
      </c>
      <c r="C65" s="207">
        <v>4864916</v>
      </c>
      <c r="D65" s="82" t="s">
        <v>12</v>
      </c>
      <c r="E65" s="65" t="s">
        <v>300</v>
      </c>
      <c r="F65" s="216">
        <v>-1000</v>
      </c>
      <c r="G65" s="229">
        <v>2417</v>
      </c>
      <c r="H65" s="230">
        <v>2394</v>
      </c>
      <c r="I65" s="216">
        <f>G65-H65</f>
        <v>23</v>
      </c>
      <c r="J65" s="216">
        <f>$F65*I65</f>
        <v>-23000</v>
      </c>
      <c r="K65" s="705">
        <f>J65/1000000</f>
        <v>-2.3E-2</v>
      </c>
      <c r="L65" s="229">
        <v>999536</v>
      </c>
      <c r="M65" s="230">
        <v>999549</v>
      </c>
      <c r="N65" s="216">
        <f>L65-M65</f>
        <v>-13</v>
      </c>
      <c r="O65" s="216">
        <f>$F65*N65</f>
        <v>13000</v>
      </c>
      <c r="P65" s="727">
        <f>O65/1000000</f>
        <v>1.2999999999999999E-2</v>
      </c>
      <c r="Q65" s="519"/>
    </row>
    <row r="66" spans="1:17" ht="18" customHeight="1">
      <c r="A66" s="174">
        <v>44</v>
      </c>
      <c r="B66" s="206" t="s">
        <v>15</v>
      </c>
      <c r="C66" s="207">
        <v>4864806</v>
      </c>
      <c r="D66" s="82" t="s">
        <v>12</v>
      </c>
      <c r="E66" s="65" t="s">
        <v>300</v>
      </c>
      <c r="F66" s="216">
        <v>-500</v>
      </c>
      <c r="G66" s="229">
        <v>26971</v>
      </c>
      <c r="H66" s="230">
        <v>27109</v>
      </c>
      <c r="I66" s="216">
        <f>G66-H66</f>
        <v>-138</v>
      </c>
      <c r="J66" s="216">
        <f>$F66*I66</f>
        <v>69000</v>
      </c>
      <c r="K66" s="705">
        <f>J66/1000000</f>
        <v>6.9000000000000006E-2</v>
      </c>
      <c r="L66" s="229">
        <v>2472</v>
      </c>
      <c r="M66" s="230">
        <v>2517</v>
      </c>
      <c r="N66" s="216">
        <f>L66-M66</f>
        <v>-45</v>
      </c>
      <c r="O66" s="216">
        <f>$F66*N66</f>
        <v>22500</v>
      </c>
      <c r="P66" s="727">
        <f>O66/1000000</f>
        <v>2.2499999999999999E-2</v>
      </c>
      <c r="Q66" s="312"/>
    </row>
    <row r="67" spans="1:17" ht="18" customHeight="1">
      <c r="A67" s="174">
        <v>45</v>
      </c>
      <c r="B67" s="206" t="s">
        <v>16</v>
      </c>
      <c r="C67" s="207">
        <v>4864840</v>
      </c>
      <c r="D67" s="82" t="s">
        <v>12</v>
      </c>
      <c r="E67" s="65" t="s">
        <v>300</v>
      </c>
      <c r="F67" s="216">
        <v>-2500</v>
      </c>
      <c r="G67" s="229">
        <v>3643</v>
      </c>
      <c r="H67" s="230">
        <v>3632</v>
      </c>
      <c r="I67" s="216">
        <f>G67-H67</f>
        <v>11</v>
      </c>
      <c r="J67" s="216">
        <f>$F67*I67</f>
        <v>-27500</v>
      </c>
      <c r="K67" s="705">
        <f>J67/1000000</f>
        <v>-2.75E-2</v>
      </c>
      <c r="L67" s="229">
        <v>946</v>
      </c>
      <c r="M67" s="230">
        <v>950</v>
      </c>
      <c r="N67" s="216">
        <f>L67-M67</f>
        <v>-4</v>
      </c>
      <c r="O67" s="216">
        <f>$F67*N67</f>
        <v>10000</v>
      </c>
      <c r="P67" s="727">
        <f>O67/1000000</f>
        <v>0.01</v>
      </c>
      <c r="Q67" s="320"/>
    </row>
    <row r="68" spans="1:17" ht="18" customHeight="1">
      <c r="A68" s="174">
        <v>46</v>
      </c>
      <c r="B68" s="206" t="s">
        <v>151</v>
      </c>
      <c r="C68" s="207">
        <v>4865042</v>
      </c>
      <c r="D68" s="82" t="s">
        <v>12</v>
      </c>
      <c r="E68" s="65" t="s">
        <v>300</v>
      </c>
      <c r="F68" s="216">
        <v>-2000</v>
      </c>
      <c r="G68" s="229">
        <v>7331</v>
      </c>
      <c r="H68" s="230">
        <v>7323</v>
      </c>
      <c r="I68" s="230">
        <f>G68-H68</f>
        <v>8</v>
      </c>
      <c r="J68" s="230">
        <f>$F68*I68</f>
        <v>-16000</v>
      </c>
      <c r="K68" s="703">
        <f>J68/1000000</f>
        <v>-1.6E-2</v>
      </c>
      <c r="L68" s="229">
        <v>1548</v>
      </c>
      <c r="M68" s="230">
        <v>1532</v>
      </c>
      <c r="N68" s="230">
        <f>L68-M68</f>
        <v>16</v>
      </c>
      <c r="O68" s="230">
        <f>$F68*N68</f>
        <v>-32000</v>
      </c>
      <c r="P68" s="698">
        <f>O68/1000000</f>
        <v>-3.2000000000000001E-2</v>
      </c>
      <c r="Q68" s="333"/>
    </row>
    <row r="69" spans="1:17" ht="18" customHeight="1">
      <c r="A69" s="477"/>
      <c r="B69" s="208" t="s">
        <v>110</v>
      </c>
      <c r="C69" s="207"/>
      <c r="D69" s="82"/>
      <c r="E69" s="65"/>
      <c r="F69" s="212"/>
      <c r="G69" s="229"/>
      <c r="H69" s="230"/>
      <c r="I69" s="216"/>
      <c r="J69" s="216"/>
      <c r="K69" s="705"/>
      <c r="L69" s="229"/>
      <c r="M69" s="230"/>
      <c r="N69" s="216"/>
      <c r="O69" s="216"/>
      <c r="P69" s="727"/>
      <c r="Q69" s="312"/>
    </row>
    <row r="70" spans="1:17" ht="18" customHeight="1">
      <c r="A70" s="174">
        <v>47</v>
      </c>
      <c r="B70" s="206" t="s">
        <v>320</v>
      </c>
      <c r="C70" s="207">
        <v>5128461</v>
      </c>
      <c r="D70" s="82" t="s">
        <v>12</v>
      </c>
      <c r="E70" s="65" t="s">
        <v>300</v>
      </c>
      <c r="F70" s="489">
        <v>-1000</v>
      </c>
      <c r="G70" s="229">
        <v>115178</v>
      </c>
      <c r="H70" s="230">
        <v>115147</v>
      </c>
      <c r="I70" s="216">
        <f>G70-H70</f>
        <v>31</v>
      </c>
      <c r="J70" s="216">
        <f>$F70*I70</f>
        <v>-31000</v>
      </c>
      <c r="K70" s="705">
        <f>J70/1000000</f>
        <v>-3.1E-2</v>
      </c>
      <c r="L70" s="229">
        <v>996752</v>
      </c>
      <c r="M70" s="230">
        <v>996767</v>
      </c>
      <c r="N70" s="216">
        <f>L70-M70</f>
        <v>-15</v>
      </c>
      <c r="O70" s="216">
        <f>$F70*N70</f>
        <v>15000</v>
      </c>
      <c r="P70" s="727">
        <f>O70/1000000</f>
        <v>1.4999999999999999E-2</v>
      </c>
      <c r="Q70" s="313"/>
    </row>
    <row r="71" spans="1:17" ht="18" customHeight="1">
      <c r="A71" s="174"/>
      <c r="B71" s="206" t="s">
        <v>161</v>
      </c>
      <c r="C71" s="207">
        <v>4865003</v>
      </c>
      <c r="D71" s="82" t="s">
        <v>12</v>
      </c>
      <c r="E71" s="65" t="s">
        <v>300</v>
      </c>
      <c r="F71" s="489">
        <v>-2000</v>
      </c>
      <c r="G71" s="229">
        <v>84109</v>
      </c>
      <c r="H71" s="230">
        <v>84004</v>
      </c>
      <c r="I71" s="216">
        <f>G71-H71</f>
        <v>105</v>
      </c>
      <c r="J71" s="216">
        <f>$F71*I71</f>
        <v>-210000</v>
      </c>
      <c r="K71" s="705">
        <f>J71/1000000</f>
        <v>-0.21</v>
      </c>
      <c r="L71" s="229">
        <v>999255</v>
      </c>
      <c r="M71" s="230">
        <v>999262</v>
      </c>
      <c r="N71" s="216">
        <f>L71-M71</f>
        <v>-7</v>
      </c>
      <c r="O71" s="216">
        <f>$F71*N71</f>
        <v>14000</v>
      </c>
      <c r="P71" s="705">
        <f>O71/1000000</f>
        <v>1.4E-2</v>
      </c>
      <c r="Q71" s="320" t="s">
        <v>538</v>
      </c>
    </row>
    <row r="72" spans="1:17" ht="18" customHeight="1">
      <c r="A72" s="477"/>
      <c r="B72" s="208" t="s">
        <v>322</v>
      </c>
      <c r="C72" s="207"/>
      <c r="D72" s="82"/>
      <c r="E72" s="65"/>
      <c r="F72" s="212"/>
      <c r="G72" s="229"/>
      <c r="H72" s="230"/>
      <c r="I72" s="216"/>
      <c r="J72" s="216"/>
      <c r="K72" s="705"/>
      <c r="L72" s="229"/>
      <c r="M72" s="230"/>
      <c r="N72" s="216"/>
      <c r="O72" s="216"/>
      <c r="P72" s="727"/>
      <c r="Q72" s="312"/>
    </row>
    <row r="73" spans="1:17" ht="18" customHeight="1">
      <c r="A73" s="174">
        <v>49</v>
      </c>
      <c r="B73" s="206" t="s">
        <v>320</v>
      </c>
      <c r="C73" s="207">
        <v>5128472</v>
      </c>
      <c r="D73" s="82" t="s">
        <v>12</v>
      </c>
      <c r="E73" s="65" t="s">
        <v>300</v>
      </c>
      <c r="F73" s="285">
        <v>-1500</v>
      </c>
      <c r="G73" s="229">
        <v>15916</v>
      </c>
      <c r="H73" s="230">
        <v>15741</v>
      </c>
      <c r="I73" s="216">
        <f>G73-H73</f>
        <v>175</v>
      </c>
      <c r="J73" s="216">
        <f>$F73*I73</f>
        <v>-262500</v>
      </c>
      <c r="K73" s="705">
        <f>J73/1000000</f>
        <v>-0.26250000000000001</v>
      </c>
      <c r="L73" s="229">
        <v>148</v>
      </c>
      <c r="M73" s="230">
        <v>137</v>
      </c>
      <c r="N73" s="216">
        <f>L73-M73</f>
        <v>11</v>
      </c>
      <c r="O73" s="216">
        <f>$F73*N73</f>
        <v>-16500</v>
      </c>
      <c r="P73" s="727">
        <f>O73/1000000</f>
        <v>-1.6500000000000001E-2</v>
      </c>
      <c r="Q73" s="312"/>
    </row>
    <row r="74" spans="1:17" ht="18" customHeight="1">
      <c r="A74" s="174">
        <v>50</v>
      </c>
      <c r="B74" s="206" t="s">
        <v>161</v>
      </c>
      <c r="C74" s="207">
        <v>5128452</v>
      </c>
      <c r="D74" s="82" t="s">
        <v>12</v>
      </c>
      <c r="E74" s="65" t="s">
        <v>300</v>
      </c>
      <c r="F74" s="285">
        <v>-1000</v>
      </c>
      <c r="G74" s="229">
        <v>19351</v>
      </c>
      <c r="H74" s="230">
        <v>19100</v>
      </c>
      <c r="I74" s="216">
        <f>G74-H74</f>
        <v>251</v>
      </c>
      <c r="J74" s="216">
        <f>$F74*I74</f>
        <v>-251000</v>
      </c>
      <c r="K74" s="705">
        <f>J74/1000000</f>
        <v>-0.251</v>
      </c>
      <c r="L74" s="229">
        <v>121</v>
      </c>
      <c r="M74" s="230">
        <v>105</v>
      </c>
      <c r="N74" s="216">
        <f>L74-M74</f>
        <v>16</v>
      </c>
      <c r="O74" s="216">
        <f>$F74*N74</f>
        <v>-16000</v>
      </c>
      <c r="P74" s="727">
        <f>O74/1000000</f>
        <v>-1.6E-2</v>
      </c>
      <c r="Q74" s="312"/>
    </row>
    <row r="75" spans="1:17" ht="18" customHeight="1">
      <c r="A75" s="174"/>
      <c r="B75" s="303" t="s">
        <v>326</v>
      </c>
      <c r="C75" s="207"/>
      <c r="D75" s="82"/>
      <c r="E75" s="65"/>
      <c r="F75" s="285"/>
      <c r="G75" s="229"/>
      <c r="H75" s="230"/>
      <c r="I75" s="216"/>
      <c r="J75" s="216"/>
      <c r="K75" s="705"/>
      <c r="L75" s="229"/>
      <c r="M75" s="230"/>
      <c r="N75" s="216"/>
      <c r="O75" s="216"/>
      <c r="P75" s="727"/>
      <c r="Q75" s="312"/>
    </row>
    <row r="76" spans="1:17" ht="18" customHeight="1">
      <c r="A76" s="174">
        <v>51</v>
      </c>
      <c r="B76" s="206" t="s">
        <v>320</v>
      </c>
      <c r="C76" s="207">
        <v>4864865</v>
      </c>
      <c r="D76" s="82" t="s">
        <v>12</v>
      </c>
      <c r="E76" s="65" t="s">
        <v>300</v>
      </c>
      <c r="F76" s="285">
        <v>-2500</v>
      </c>
      <c r="G76" s="229">
        <v>999979</v>
      </c>
      <c r="H76" s="230">
        <v>999991</v>
      </c>
      <c r="I76" s="216">
        <f>G76-H76</f>
        <v>-12</v>
      </c>
      <c r="J76" s="216">
        <f>$F76*I76</f>
        <v>30000</v>
      </c>
      <c r="K76" s="705">
        <f>J76/1000000</f>
        <v>0.03</v>
      </c>
      <c r="L76" s="229">
        <v>999868</v>
      </c>
      <c r="M76" s="230">
        <v>999915</v>
      </c>
      <c r="N76" s="216">
        <f>L76-M76</f>
        <v>-47</v>
      </c>
      <c r="O76" s="216">
        <f>$F76*N76</f>
        <v>117500</v>
      </c>
      <c r="P76" s="727">
        <f>O76/1000000</f>
        <v>0.11749999999999999</v>
      </c>
      <c r="Q76" s="312"/>
    </row>
    <row r="77" spans="1:17" ht="18" customHeight="1">
      <c r="A77" s="174">
        <v>52</v>
      </c>
      <c r="B77" s="206" t="s">
        <v>161</v>
      </c>
      <c r="C77" s="207">
        <v>4902504</v>
      </c>
      <c r="D77" s="82" t="s">
        <v>12</v>
      </c>
      <c r="E77" s="65" t="s">
        <v>300</v>
      </c>
      <c r="F77" s="285">
        <v>-1000</v>
      </c>
      <c r="G77" s="229">
        <v>991268</v>
      </c>
      <c r="H77" s="230">
        <v>991317</v>
      </c>
      <c r="I77" s="216">
        <f>G77-H77</f>
        <v>-49</v>
      </c>
      <c r="J77" s="216">
        <f>$F77*I77</f>
        <v>49000</v>
      </c>
      <c r="K77" s="705">
        <f>J77/1000000</f>
        <v>4.9000000000000002E-2</v>
      </c>
      <c r="L77" s="229">
        <v>994611</v>
      </c>
      <c r="M77" s="230">
        <v>994713</v>
      </c>
      <c r="N77" s="216">
        <f>L77-M77</f>
        <v>-102</v>
      </c>
      <c r="O77" s="216">
        <f>$F77*N77</f>
        <v>102000</v>
      </c>
      <c r="P77" s="727">
        <f>O77/1000000</f>
        <v>0.10199999999999999</v>
      </c>
      <c r="Q77" s="312"/>
    </row>
    <row r="78" spans="1:17" ht="18" customHeight="1">
      <c r="A78" s="174">
        <v>53</v>
      </c>
      <c r="B78" s="206" t="s">
        <v>382</v>
      </c>
      <c r="C78" s="207">
        <v>4864935</v>
      </c>
      <c r="D78" s="82" t="s">
        <v>12</v>
      </c>
      <c r="E78" s="65" t="s">
        <v>300</v>
      </c>
      <c r="F78" s="285">
        <v>-1000</v>
      </c>
      <c r="G78" s="229">
        <v>999887</v>
      </c>
      <c r="H78" s="230">
        <v>999973</v>
      </c>
      <c r="I78" s="216">
        <f>G78-H78</f>
        <v>-86</v>
      </c>
      <c r="J78" s="216">
        <f>$F78*I78</f>
        <v>86000</v>
      </c>
      <c r="K78" s="705">
        <f>J78/1000000</f>
        <v>8.5999999999999993E-2</v>
      </c>
      <c r="L78" s="229">
        <v>999444</v>
      </c>
      <c r="M78" s="230">
        <v>999684</v>
      </c>
      <c r="N78" s="216">
        <f>L78-M78</f>
        <v>-240</v>
      </c>
      <c r="O78" s="216">
        <f>$F78*N78</f>
        <v>240000</v>
      </c>
      <c r="P78" s="727">
        <f>O78/1000000</f>
        <v>0.24</v>
      </c>
      <c r="Q78" s="312"/>
    </row>
    <row r="79" spans="1:17" ht="18" customHeight="1">
      <c r="A79" s="477"/>
      <c r="B79" s="303" t="s">
        <v>335</v>
      </c>
      <c r="C79" s="207"/>
      <c r="D79" s="82"/>
      <c r="E79" s="65"/>
      <c r="F79" s="285"/>
      <c r="G79" s="229"/>
      <c r="H79" s="230"/>
      <c r="I79" s="216"/>
      <c r="J79" s="216"/>
      <c r="K79" s="705"/>
      <c r="L79" s="229"/>
      <c r="M79" s="230"/>
      <c r="N79" s="216"/>
      <c r="O79" s="216"/>
      <c r="P79" s="727"/>
      <c r="Q79" s="312"/>
    </row>
    <row r="80" spans="1:17" ht="18" customHeight="1">
      <c r="A80" s="174">
        <v>54</v>
      </c>
      <c r="B80" s="206" t="s">
        <v>336</v>
      </c>
      <c r="C80" s="207">
        <v>4902509</v>
      </c>
      <c r="D80" s="82" t="s">
        <v>12</v>
      </c>
      <c r="E80" s="65" t="s">
        <v>300</v>
      </c>
      <c r="F80" s="285">
        <v>4000</v>
      </c>
      <c r="G80" s="229">
        <v>992441</v>
      </c>
      <c r="H80" s="230">
        <v>992441</v>
      </c>
      <c r="I80" s="216">
        <f>G80-H80</f>
        <v>0</v>
      </c>
      <c r="J80" s="216">
        <f>$F80*I80</f>
        <v>0</v>
      </c>
      <c r="K80" s="705">
        <f>J80/1000000</f>
        <v>0</v>
      </c>
      <c r="L80" s="229">
        <v>999552</v>
      </c>
      <c r="M80" s="230">
        <v>999580</v>
      </c>
      <c r="N80" s="216">
        <f>L80-M80</f>
        <v>-28</v>
      </c>
      <c r="O80" s="216">
        <f>$F80*N80</f>
        <v>-112000</v>
      </c>
      <c r="P80" s="727">
        <f>O80/1000000</f>
        <v>-0.112</v>
      </c>
      <c r="Q80" s="312"/>
    </row>
    <row r="81" spans="1:17" ht="18" customHeight="1">
      <c r="A81" s="174">
        <v>55</v>
      </c>
      <c r="B81" s="246" t="s">
        <v>337</v>
      </c>
      <c r="C81" s="207">
        <v>4865026</v>
      </c>
      <c r="D81" s="82" t="s">
        <v>12</v>
      </c>
      <c r="E81" s="65" t="s">
        <v>300</v>
      </c>
      <c r="F81" s="285">
        <v>800</v>
      </c>
      <c r="G81" s="229">
        <v>956859</v>
      </c>
      <c r="H81" s="230">
        <v>956859</v>
      </c>
      <c r="I81" s="216">
        <f t="shared" ref="I81:I87" si="9">G81-H81</f>
        <v>0</v>
      </c>
      <c r="J81" s="216">
        <f t="shared" ref="J81:J87" si="10">$F81*I81</f>
        <v>0</v>
      </c>
      <c r="K81" s="705">
        <f t="shared" ref="K81:K87" si="11">J81/1000000</f>
        <v>0</v>
      </c>
      <c r="L81" s="229">
        <v>889</v>
      </c>
      <c r="M81" s="230">
        <v>709</v>
      </c>
      <c r="N81" s="216">
        <f t="shared" ref="N81:N87" si="12">L81-M81</f>
        <v>180</v>
      </c>
      <c r="O81" s="216">
        <f t="shared" ref="O81:O87" si="13">$F81*N81</f>
        <v>144000</v>
      </c>
      <c r="P81" s="727">
        <f t="shared" ref="P81:P87" si="14">O81/1000000</f>
        <v>0.14399999999999999</v>
      </c>
      <c r="Q81" s="312"/>
    </row>
    <row r="82" spans="1:17" ht="18" customHeight="1">
      <c r="A82" s="174">
        <v>56</v>
      </c>
      <c r="B82" s="206" t="s">
        <v>314</v>
      </c>
      <c r="C82" s="207">
        <v>5100233</v>
      </c>
      <c r="D82" s="82" t="s">
        <v>12</v>
      </c>
      <c r="E82" s="65" t="s">
        <v>300</v>
      </c>
      <c r="F82" s="285">
        <v>800</v>
      </c>
      <c r="G82" s="229">
        <v>903209</v>
      </c>
      <c r="H82" s="230">
        <v>903209</v>
      </c>
      <c r="I82" s="216">
        <f t="shared" si="9"/>
        <v>0</v>
      </c>
      <c r="J82" s="216">
        <f t="shared" si="10"/>
        <v>0</v>
      </c>
      <c r="K82" s="705">
        <f t="shared" si="11"/>
        <v>0</v>
      </c>
      <c r="L82" s="229">
        <v>998437</v>
      </c>
      <c r="M82" s="230">
        <v>998732</v>
      </c>
      <c r="N82" s="216">
        <f t="shared" si="12"/>
        <v>-295</v>
      </c>
      <c r="O82" s="216">
        <f t="shared" si="13"/>
        <v>-236000</v>
      </c>
      <c r="P82" s="727">
        <f t="shared" si="14"/>
        <v>-0.23599999999999999</v>
      </c>
      <c r="Q82" s="312"/>
    </row>
    <row r="83" spans="1:17" ht="15" customHeight="1">
      <c r="A83" s="174">
        <v>57</v>
      </c>
      <c r="B83" s="206" t="s">
        <v>340</v>
      </c>
      <c r="C83" s="207">
        <v>4864971</v>
      </c>
      <c r="D83" s="82" t="s">
        <v>12</v>
      </c>
      <c r="E83" s="65" t="s">
        <v>300</v>
      </c>
      <c r="F83" s="285">
        <v>-800</v>
      </c>
      <c r="G83" s="229">
        <v>0</v>
      </c>
      <c r="H83" s="230">
        <v>0</v>
      </c>
      <c r="I83" s="216">
        <f t="shared" si="9"/>
        <v>0</v>
      </c>
      <c r="J83" s="216">
        <f t="shared" si="10"/>
        <v>0</v>
      </c>
      <c r="K83" s="705">
        <f t="shared" si="11"/>
        <v>0</v>
      </c>
      <c r="L83" s="229">
        <v>999495</v>
      </c>
      <c r="M83" s="230">
        <v>999495</v>
      </c>
      <c r="N83" s="216">
        <f t="shared" si="12"/>
        <v>0</v>
      </c>
      <c r="O83" s="216">
        <f t="shared" si="13"/>
        <v>0</v>
      </c>
      <c r="P83" s="727">
        <f t="shared" si="14"/>
        <v>0</v>
      </c>
      <c r="Q83" s="312"/>
    </row>
    <row r="84" spans="1:17" ht="15" customHeight="1">
      <c r="A84" s="174">
        <v>58</v>
      </c>
      <c r="B84" s="206" t="s">
        <v>383</v>
      </c>
      <c r="C84" s="207">
        <v>4864985</v>
      </c>
      <c r="D84" s="82" t="s">
        <v>12</v>
      </c>
      <c r="E84" s="65" t="s">
        <v>300</v>
      </c>
      <c r="F84" s="285">
        <v>800</v>
      </c>
      <c r="G84" s="229">
        <v>999448</v>
      </c>
      <c r="H84" s="230">
        <v>999448</v>
      </c>
      <c r="I84" s="216">
        <f>G84-H84</f>
        <v>0</v>
      </c>
      <c r="J84" s="216">
        <f>$F84*I84</f>
        <v>0</v>
      </c>
      <c r="K84" s="705">
        <f>J84/1000000</f>
        <v>0</v>
      </c>
      <c r="L84" s="229">
        <v>521</v>
      </c>
      <c r="M84" s="230">
        <v>237</v>
      </c>
      <c r="N84" s="216">
        <f>L84-M84</f>
        <v>284</v>
      </c>
      <c r="O84" s="216">
        <f>$F84*N84</f>
        <v>227200</v>
      </c>
      <c r="P84" s="727">
        <f>O84/1000000</f>
        <v>0.22720000000000001</v>
      </c>
      <c r="Q84" s="312"/>
    </row>
    <row r="85" spans="1:17" ht="15" customHeight="1">
      <c r="A85" s="174">
        <v>59</v>
      </c>
      <c r="B85" s="206" t="s">
        <v>503</v>
      </c>
      <c r="C85" s="207">
        <v>4902511</v>
      </c>
      <c r="D85" s="82" t="s">
        <v>12</v>
      </c>
      <c r="E85" s="65" t="s">
        <v>300</v>
      </c>
      <c r="F85" s="285">
        <v>4000</v>
      </c>
      <c r="G85" s="229">
        <v>999912</v>
      </c>
      <c r="H85" s="230">
        <v>999912</v>
      </c>
      <c r="I85" s="216">
        <f>G85-H85</f>
        <v>0</v>
      </c>
      <c r="J85" s="216">
        <f>$F85*I85</f>
        <v>0</v>
      </c>
      <c r="K85" s="705">
        <f>J85/1000000</f>
        <v>0</v>
      </c>
      <c r="L85" s="229">
        <v>333</v>
      </c>
      <c r="M85" s="230">
        <v>230</v>
      </c>
      <c r="N85" s="216">
        <f>L85-M85</f>
        <v>103</v>
      </c>
      <c r="O85" s="216">
        <f>$F85*N85</f>
        <v>412000</v>
      </c>
      <c r="P85" s="727">
        <f>O85/1000000</f>
        <v>0.41199999999999998</v>
      </c>
      <c r="Q85" s="519"/>
    </row>
    <row r="86" spans="1:17" ht="15" customHeight="1">
      <c r="A86" s="174">
        <v>60</v>
      </c>
      <c r="B86" s="206" t="s">
        <v>441</v>
      </c>
      <c r="C86" s="207">
        <v>5128428</v>
      </c>
      <c r="D86" s="82" t="s">
        <v>12</v>
      </c>
      <c r="E86" s="65" t="s">
        <v>300</v>
      </c>
      <c r="F86" s="285">
        <v>800</v>
      </c>
      <c r="G86" s="229">
        <v>977944</v>
      </c>
      <c r="H86" s="230">
        <v>977944</v>
      </c>
      <c r="I86" s="216">
        <f t="shared" si="9"/>
        <v>0</v>
      </c>
      <c r="J86" s="216">
        <f t="shared" si="10"/>
        <v>0</v>
      </c>
      <c r="K86" s="705">
        <f t="shared" si="11"/>
        <v>0</v>
      </c>
      <c r="L86" s="229">
        <v>994509</v>
      </c>
      <c r="M86" s="230">
        <v>996275</v>
      </c>
      <c r="N86" s="216">
        <f t="shared" si="12"/>
        <v>-1766</v>
      </c>
      <c r="O86" s="216">
        <f t="shared" si="13"/>
        <v>-1412800</v>
      </c>
      <c r="P86" s="727">
        <f t="shared" si="14"/>
        <v>-1.4128000000000001</v>
      </c>
      <c r="Q86" s="312"/>
    </row>
    <row r="87" spans="1:17" ht="15" customHeight="1">
      <c r="A87" s="174">
        <v>61</v>
      </c>
      <c r="B87" s="206" t="s">
        <v>442</v>
      </c>
      <c r="C87" s="207">
        <v>4864926</v>
      </c>
      <c r="D87" s="82" t="s">
        <v>12</v>
      </c>
      <c r="E87" s="65" t="s">
        <v>300</v>
      </c>
      <c r="F87" s="285">
        <v>800</v>
      </c>
      <c r="G87" s="229">
        <v>970509</v>
      </c>
      <c r="H87" s="230">
        <v>970509</v>
      </c>
      <c r="I87" s="216">
        <f t="shared" si="9"/>
        <v>0</v>
      </c>
      <c r="J87" s="216">
        <f t="shared" si="10"/>
        <v>0</v>
      </c>
      <c r="K87" s="705">
        <f t="shared" si="11"/>
        <v>0</v>
      </c>
      <c r="L87" s="229">
        <v>997846</v>
      </c>
      <c r="M87" s="230">
        <v>998610</v>
      </c>
      <c r="N87" s="216">
        <f t="shared" si="12"/>
        <v>-764</v>
      </c>
      <c r="O87" s="216">
        <f t="shared" si="13"/>
        <v>-611200</v>
      </c>
      <c r="P87" s="727">
        <f t="shared" si="14"/>
        <v>-0.61119999999999997</v>
      </c>
      <c r="Q87" s="312"/>
    </row>
    <row r="88" spans="1:17" ht="15" customHeight="1">
      <c r="A88" s="477"/>
      <c r="B88" s="187" t="s">
        <v>97</v>
      </c>
      <c r="C88" s="207"/>
      <c r="D88" s="56"/>
      <c r="E88" s="56"/>
      <c r="F88" s="212"/>
      <c r="G88" s="229"/>
      <c r="H88" s="230"/>
      <c r="I88" s="216"/>
      <c r="J88" s="216"/>
      <c r="K88" s="705"/>
      <c r="L88" s="229"/>
      <c r="M88" s="230"/>
      <c r="N88" s="216"/>
      <c r="O88" s="216"/>
      <c r="P88" s="727"/>
      <c r="Q88" s="312"/>
    </row>
    <row r="89" spans="1:17" ht="15" customHeight="1">
      <c r="A89" s="174">
        <v>63</v>
      </c>
      <c r="B89" s="206" t="s">
        <v>108</v>
      </c>
      <c r="C89" s="207" t="s">
        <v>500</v>
      </c>
      <c r="D89" s="235" t="s">
        <v>438</v>
      </c>
      <c r="E89" s="221" t="s">
        <v>300</v>
      </c>
      <c r="F89" s="216">
        <v>0.8</v>
      </c>
      <c r="G89" s="229">
        <v>0</v>
      </c>
      <c r="H89" s="230">
        <v>0</v>
      </c>
      <c r="I89" s="182">
        <f>G89-H89</f>
        <v>0</v>
      </c>
      <c r="J89" s="182">
        <f>$F89*I89</f>
        <v>0</v>
      </c>
      <c r="K89" s="734">
        <f>J89/1000000</f>
        <v>0</v>
      </c>
      <c r="L89" s="229">
        <v>0</v>
      </c>
      <c r="M89" s="230">
        <v>0</v>
      </c>
      <c r="N89" s="230">
        <f>L89-M89</f>
        <v>0</v>
      </c>
      <c r="O89" s="230">
        <f>$F89*N89</f>
        <v>0</v>
      </c>
      <c r="P89" s="698">
        <f>O89/1000000</f>
        <v>0</v>
      </c>
      <c r="Q89" s="320"/>
    </row>
    <row r="90" spans="1:17" ht="15" customHeight="1">
      <c r="A90" s="174"/>
      <c r="B90" s="208" t="s">
        <v>160</v>
      </c>
      <c r="C90" s="207"/>
      <c r="D90" s="82"/>
      <c r="E90" s="82"/>
      <c r="F90" s="216"/>
      <c r="G90" s="229"/>
      <c r="H90" s="230"/>
      <c r="I90" s="216"/>
      <c r="J90" s="216"/>
      <c r="K90" s="705"/>
      <c r="L90" s="229"/>
      <c r="M90" s="230"/>
      <c r="N90" s="216"/>
      <c r="O90" s="216"/>
      <c r="P90" s="727"/>
      <c r="Q90" s="312"/>
    </row>
    <row r="91" spans="1:17" s="816" customFormat="1" ht="15" customHeight="1">
      <c r="A91" s="809">
        <v>64</v>
      </c>
      <c r="B91" s="810" t="s">
        <v>34</v>
      </c>
      <c r="C91" s="811">
        <v>5100232</v>
      </c>
      <c r="D91" s="812" t="s">
        <v>12</v>
      </c>
      <c r="E91" s="813" t="s">
        <v>300</v>
      </c>
      <c r="F91" s="814">
        <v>-2000</v>
      </c>
      <c r="G91" s="229">
        <v>8470</v>
      </c>
      <c r="H91" s="230">
        <v>8470</v>
      </c>
      <c r="I91" s="216">
        <f>G91-H91</f>
        <v>0</v>
      </c>
      <c r="J91" s="216">
        <f>$F91*I91</f>
        <v>0</v>
      </c>
      <c r="K91" s="705">
        <f>J91/1000000</f>
        <v>0</v>
      </c>
      <c r="L91" s="229">
        <v>2942</v>
      </c>
      <c r="M91" s="230">
        <v>2082</v>
      </c>
      <c r="N91" s="216">
        <f>L91-M91</f>
        <v>860</v>
      </c>
      <c r="O91" s="216">
        <f>$F91*N91</f>
        <v>-1720000</v>
      </c>
      <c r="P91" s="727">
        <f>O91/1000000</f>
        <v>-1.72</v>
      </c>
      <c r="Q91" s="815"/>
    </row>
    <row r="92" spans="1:17" ht="15" customHeight="1">
      <c r="A92" s="174">
        <v>64</v>
      </c>
      <c r="B92" s="206" t="s">
        <v>161</v>
      </c>
      <c r="C92" s="207">
        <v>4864932</v>
      </c>
      <c r="D92" s="82" t="s">
        <v>12</v>
      </c>
      <c r="E92" s="65" t="s">
        <v>300</v>
      </c>
      <c r="F92" s="216">
        <v>-1000</v>
      </c>
      <c r="G92" s="229">
        <v>20410</v>
      </c>
      <c r="H92" s="230">
        <v>20410</v>
      </c>
      <c r="I92" s="216">
        <f>G92-H92</f>
        <v>0</v>
      </c>
      <c r="J92" s="216">
        <f>$F92*I92</f>
        <v>0</v>
      </c>
      <c r="K92" s="705">
        <f>J92/1000000</f>
        <v>0</v>
      </c>
      <c r="L92" s="229">
        <v>36752</v>
      </c>
      <c r="M92" s="230">
        <v>34045</v>
      </c>
      <c r="N92" s="216">
        <f>L92-M92</f>
        <v>2707</v>
      </c>
      <c r="O92" s="216">
        <f>$F92*N92</f>
        <v>-2707000</v>
      </c>
      <c r="P92" s="727">
        <f>O92/1000000</f>
        <v>-2.7069999999999999</v>
      </c>
      <c r="Q92" s="312"/>
    </row>
    <row r="93" spans="1:17" ht="15" customHeight="1">
      <c r="A93" s="174">
        <v>65</v>
      </c>
      <c r="B93" s="206" t="s">
        <v>382</v>
      </c>
      <c r="C93" s="207">
        <v>4864999</v>
      </c>
      <c r="D93" s="82" t="s">
        <v>12</v>
      </c>
      <c r="E93" s="65" t="s">
        <v>300</v>
      </c>
      <c r="F93" s="216">
        <v>-1000</v>
      </c>
      <c r="G93" s="229">
        <v>151394</v>
      </c>
      <c r="H93" s="230">
        <v>151394</v>
      </c>
      <c r="I93" s="216">
        <f>G93-H93</f>
        <v>0</v>
      </c>
      <c r="J93" s="216">
        <f>$F93*I93</f>
        <v>0</v>
      </c>
      <c r="K93" s="705">
        <f>J93/1000000</f>
        <v>0</v>
      </c>
      <c r="L93" s="229">
        <v>5885</v>
      </c>
      <c r="M93" s="230">
        <v>5337</v>
      </c>
      <c r="N93" s="216">
        <f>L93-M93</f>
        <v>548</v>
      </c>
      <c r="O93" s="216">
        <f>$F93*N93</f>
        <v>-548000</v>
      </c>
      <c r="P93" s="727">
        <f>O93/1000000</f>
        <v>-0.54800000000000004</v>
      </c>
      <c r="Q93" s="312"/>
    </row>
    <row r="94" spans="1:17" ht="15" customHeight="1">
      <c r="A94" s="174"/>
      <c r="B94" s="187" t="s">
        <v>25</v>
      </c>
      <c r="C94" s="188"/>
      <c r="D94" s="56"/>
      <c r="E94" s="56"/>
      <c r="F94" s="216"/>
      <c r="G94" s="229"/>
      <c r="H94" s="230"/>
      <c r="I94" s="216"/>
      <c r="J94" s="216"/>
      <c r="K94" s="705"/>
      <c r="L94" s="229"/>
      <c r="M94" s="230"/>
      <c r="N94" s="216"/>
      <c r="O94" s="216"/>
      <c r="P94" s="727"/>
      <c r="Q94" s="312"/>
    </row>
    <row r="95" spans="1:17" ht="15" customHeight="1">
      <c r="A95" s="174">
        <v>66</v>
      </c>
      <c r="B95" s="189" t="s">
        <v>74</v>
      </c>
      <c r="C95" s="226">
        <v>4902566</v>
      </c>
      <c r="D95" s="221" t="s">
        <v>12</v>
      </c>
      <c r="E95" s="221" t="s">
        <v>300</v>
      </c>
      <c r="F95" s="226">
        <v>100</v>
      </c>
      <c r="G95" s="229">
        <v>774</v>
      </c>
      <c r="H95" s="230">
        <v>694</v>
      </c>
      <c r="I95" s="230">
        <f>G95-H95</f>
        <v>80</v>
      </c>
      <c r="J95" s="230">
        <f>$F95*I95</f>
        <v>8000</v>
      </c>
      <c r="K95" s="703">
        <f>J95/1000000</f>
        <v>8.0000000000000002E-3</v>
      </c>
      <c r="L95" s="229">
        <v>8367</v>
      </c>
      <c r="M95" s="230">
        <v>8323</v>
      </c>
      <c r="N95" s="230">
        <f>L95-M95</f>
        <v>44</v>
      </c>
      <c r="O95" s="230">
        <f>$F95*N95</f>
        <v>4400</v>
      </c>
      <c r="P95" s="698">
        <f>O95/1000000</f>
        <v>4.4000000000000003E-3</v>
      </c>
      <c r="Q95" s="312" t="s">
        <v>533</v>
      </c>
    </row>
    <row r="96" spans="1:17" ht="15" customHeight="1">
      <c r="A96" s="174"/>
      <c r="B96" s="189"/>
      <c r="C96" s="226"/>
      <c r="D96" s="221"/>
      <c r="E96" s="221"/>
      <c r="F96" s="226"/>
      <c r="G96" s="229"/>
      <c r="H96" s="230"/>
      <c r="I96" s="230"/>
      <c r="J96" s="230"/>
      <c r="K96" s="703">
        <v>8.5000000000000006E-3</v>
      </c>
      <c r="L96" s="229"/>
      <c r="M96" s="230"/>
      <c r="N96" s="230"/>
      <c r="O96" s="230"/>
      <c r="P96" s="698">
        <v>4.7000000000000002E-3</v>
      </c>
      <c r="Q96" s="312" t="s">
        <v>528</v>
      </c>
    </row>
    <row r="97" spans="1:17" ht="15" customHeight="1">
      <c r="A97" s="174"/>
      <c r="B97" s="208" t="s">
        <v>44</v>
      </c>
      <c r="C97" s="207"/>
      <c r="D97" s="82"/>
      <c r="E97" s="82"/>
      <c r="F97" s="216"/>
      <c r="G97" s="229"/>
      <c r="H97" s="230"/>
      <c r="I97" s="216"/>
      <c r="J97" s="216"/>
      <c r="K97" s="705"/>
      <c r="L97" s="229"/>
      <c r="M97" s="230"/>
      <c r="N97" s="216"/>
      <c r="O97" s="216"/>
      <c r="P97" s="727"/>
      <c r="Q97" s="312"/>
    </row>
    <row r="98" spans="1:17" ht="15" customHeight="1">
      <c r="A98" s="174">
        <v>67</v>
      </c>
      <c r="B98" s="206" t="s">
        <v>301</v>
      </c>
      <c r="C98" s="207">
        <v>4865149</v>
      </c>
      <c r="D98" s="82" t="s">
        <v>12</v>
      </c>
      <c r="E98" s="65" t="s">
        <v>300</v>
      </c>
      <c r="F98" s="216">
        <v>187.5</v>
      </c>
      <c r="G98" s="229">
        <v>995558</v>
      </c>
      <c r="H98" s="230">
        <v>995558</v>
      </c>
      <c r="I98" s="216">
        <f>G98-H98</f>
        <v>0</v>
      </c>
      <c r="J98" s="216">
        <f>$F98*I98</f>
        <v>0</v>
      </c>
      <c r="K98" s="705">
        <f>J98/1000000</f>
        <v>0</v>
      </c>
      <c r="L98" s="229">
        <v>996603</v>
      </c>
      <c r="M98" s="230">
        <v>997203</v>
      </c>
      <c r="N98" s="216">
        <f>L98-M98</f>
        <v>-600</v>
      </c>
      <c r="O98" s="216">
        <f>$F98*N98</f>
        <v>-112500</v>
      </c>
      <c r="P98" s="727">
        <f>O98/1000000</f>
        <v>-0.1125</v>
      </c>
      <c r="Q98" s="313"/>
    </row>
    <row r="99" spans="1:17" ht="15" customHeight="1">
      <c r="A99" s="174">
        <v>68</v>
      </c>
      <c r="B99" s="206" t="s">
        <v>390</v>
      </c>
      <c r="C99" s="207">
        <v>4864870</v>
      </c>
      <c r="D99" s="82" t="s">
        <v>12</v>
      </c>
      <c r="E99" s="65" t="s">
        <v>300</v>
      </c>
      <c r="F99" s="216">
        <v>1000</v>
      </c>
      <c r="G99" s="229">
        <v>997796</v>
      </c>
      <c r="H99" s="230">
        <v>997795</v>
      </c>
      <c r="I99" s="216">
        <f>G99-H99</f>
        <v>1</v>
      </c>
      <c r="J99" s="216">
        <f>$F99*I99</f>
        <v>1000</v>
      </c>
      <c r="K99" s="705">
        <f>J99/1000000</f>
        <v>1E-3</v>
      </c>
      <c r="L99" s="229">
        <v>657</v>
      </c>
      <c r="M99" s="230">
        <v>502</v>
      </c>
      <c r="N99" s="216">
        <f>L99-M99</f>
        <v>155</v>
      </c>
      <c r="O99" s="216">
        <f>$F99*N99</f>
        <v>155000</v>
      </c>
      <c r="P99" s="727">
        <f>O99/1000000</f>
        <v>0.155</v>
      </c>
      <c r="Q99" s="333"/>
    </row>
    <row r="100" spans="1:17" ht="15" customHeight="1">
      <c r="A100" s="174">
        <v>69</v>
      </c>
      <c r="B100" s="206" t="s">
        <v>391</v>
      </c>
      <c r="C100" s="207">
        <v>5128400</v>
      </c>
      <c r="D100" s="82" t="s">
        <v>12</v>
      </c>
      <c r="E100" s="65" t="s">
        <v>300</v>
      </c>
      <c r="F100" s="216">
        <v>1000</v>
      </c>
      <c r="G100" s="229">
        <v>997152</v>
      </c>
      <c r="H100" s="230">
        <v>997148</v>
      </c>
      <c r="I100" s="216">
        <f>G100-H100</f>
        <v>4</v>
      </c>
      <c r="J100" s="216">
        <f>$F100*I100</f>
        <v>4000</v>
      </c>
      <c r="K100" s="705">
        <f>J100/1000000</f>
        <v>4.0000000000000001E-3</v>
      </c>
      <c r="L100" s="229">
        <v>636</v>
      </c>
      <c r="M100" s="230">
        <v>482</v>
      </c>
      <c r="N100" s="216">
        <f>L100-M100</f>
        <v>154</v>
      </c>
      <c r="O100" s="216">
        <f>$F100*N100</f>
        <v>154000</v>
      </c>
      <c r="P100" s="727">
        <f>O100/1000000</f>
        <v>0.154</v>
      </c>
      <c r="Q100" s="333"/>
    </row>
    <row r="101" spans="1:17" ht="15" customHeight="1">
      <c r="A101" s="174"/>
      <c r="B101" s="187" t="s">
        <v>33</v>
      </c>
      <c r="C101" s="226"/>
      <c r="D101" s="236"/>
      <c r="E101" s="221"/>
      <c r="F101" s="226"/>
      <c r="G101" s="229"/>
      <c r="H101" s="230"/>
      <c r="I101" s="230"/>
      <c r="J101" s="230"/>
      <c r="K101" s="703"/>
      <c r="L101" s="229"/>
      <c r="M101" s="230"/>
      <c r="N101" s="230"/>
      <c r="O101" s="230"/>
      <c r="P101" s="698"/>
      <c r="Q101" s="312"/>
    </row>
    <row r="102" spans="1:17" ht="15" customHeight="1">
      <c r="A102" s="174">
        <v>70</v>
      </c>
      <c r="B102" s="817" t="s">
        <v>314</v>
      </c>
      <c r="C102" s="226" t="s">
        <v>495</v>
      </c>
      <c r="D102" s="235" t="s">
        <v>438</v>
      </c>
      <c r="E102" s="221" t="s">
        <v>300</v>
      </c>
      <c r="F102" s="653">
        <v>0.4</v>
      </c>
      <c r="G102" s="229">
        <v>-4208000</v>
      </c>
      <c r="H102" s="230">
        <v>-3201000</v>
      </c>
      <c r="I102" s="230">
        <f>G102-H102</f>
        <v>-1007000</v>
      </c>
      <c r="J102" s="230">
        <f>$F102*I102</f>
        <v>-402800</v>
      </c>
      <c r="K102" s="703">
        <f>J102/1000000</f>
        <v>-0.40279999999999999</v>
      </c>
      <c r="L102" s="229">
        <v>-3496000</v>
      </c>
      <c r="M102" s="230">
        <v>-3490000</v>
      </c>
      <c r="N102" s="230">
        <f>L102-M102</f>
        <v>-6000</v>
      </c>
      <c r="O102" s="230">
        <f>$F102*N102</f>
        <v>-2400</v>
      </c>
      <c r="P102" s="698">
        <f>O102/1000000</f>
        <v>-2.3999999999999998E-3</v>
      </c>
      <c r="Q102" s="320"/>
    </row>
    <row r="103" spans="1:17" ht="15" customHeight="1">
      <c r="A103" s="174"/>
      <c r="B103" s="478" t="s">
        <v>387</v>
      </c>
      <c r="C103" s="226"/>
      <c r="D103" s="235"/>
      <c r="E103" s="221"/>
      <c r="F103" s="226"/>
      <c r="G103" s="229"/>
      <c r="H103" s="230"/>
      <c r="I103" s="230"/>
      <c r="J103" s="230"/>
      <c r="K103" s="703"/>
      <c r="L103" s="229"/>
      <c r="M103" s="230"/>
      <c r="N103" s="230"/>
      <c r="O103" s="230"/>
      <c r="P103" s="698"/>
      <c r="Q103" s="320"/>
    </row>
    <row r="104" spans="1:17" ht="15" customHeight="1">
      <c r="A104" s="174">
        <v>71</v>
      </c>
      <c r="B104" s="818" t="s">
        <v>388</v>
      </c>
      <c r="C104" s="226">
        <v>4864839</v>
      </c>
      <c r="D104" s="235" t="s">
        <v>12</v>
      </c>
      <c r="E104" s="221" t="s">
        <v>300</v>
      </c>
      <c r="F104" s="226">
        <v>1000</v>
      </c>
      <c r="G104" s="229">
        <v>730</v>
      </c>
      <c r="H104" s="230">
        <v>721</v>
      </c>
      <c r="I104" s="230">
        <f>G104-H104</f>
        <v>9</v>
      </c>
      <c r="J104" s="230">
        <f>$F104*I104</f>
        <v>9000</v>
      </c>
      <c r="K104" s="703">
        <f>J104/1000000</f>
        <v>8.9999999999999993E-3</v>
      </c>
      <c r="L104" s="229">
        <v>998920</v>
      </c>
      <c r="M104" s="230">
        <v>999281</v>
      </c>
      <c r="N104" s="230">
        <f>L104-M104</f>
        <v>-361</v>
      </c>
      <c r="O104" s="230">
        <f>$F104*N104</f>
        <v>-361000</v>
      </c>
      <c r="P104" s="698">
        <f>O104/1000000</f>
        <v>-0.36099999999999999</v>
      </c>
      <c r="Q104" s="320"/>
    </row>
    <row r="105" spans="1:17" ht="15" customHeight="1">
      <c r="A105" s="174">
        <v>72</v>
      </c>
      <c r="B105" s="818" t="s">
        <v>392</v>
      </c>
      <c r="C105" s="819">
        <v>4864872</v>
      </c>
      <c r="D105" s="235" t="s">
        <v>12</v>
      </c>
      <c r="E105" s="221" t="s">
        <v>300</v>
      </c>
      <c r="F105" s="226">
        <v>1000</v>
      </c>
      <c r="G105" s="229">
        <v>993878</v>
      </c>
      <c r="H105" s="230">
        <v>993878</v>
      </c>
      <c r="I105" s="230">
        <f>G105-H105</f>
        <v>0</v>
      </c>
      <c r="J105" s="230">
        <f>$F105*I105</f>
        <v>0</v>
      </c>
      <c r="K105" s="703">
        <f>J105/1000000</f>
        <v>0</v>
      </c>
      <c r="L105" s="229">
        <v>999238</v>
      </c>
      <c r="M105" s="230">
        <v>999395</v>
      </c>
      <c r="N105" s="230">
        <f>L105-M105</f>
        <v>-157</v>
      </c>
      <c r="O105" s="230">
        <f>$F105*N105</f>
        <v>-157000</v>
      </c>
      <c r="P105" s="698">
        <f>O105/1000000</f>
        <v>-0.157</v>
      </c>
      <c r="Q105" s="320"/>
    </row>
    <row r="106" spans="1:17" ht="15" customHeight="1">
      <c r="A106" s="477"/>
      <c r="B106" s="187" t="s">
        <v>171</v>
      </c>
      <c r="C106" s="643"/>
      <c r="D106" s="235"/>
      <c r="E106" s="221"/>
      <c r="F106" s="226"/>
      <c r="G106" s="229"/>
      <c r="H106" s="230"/>
      <c r="I106" s="230"/>
      <c r="J106" s="230"/>
      <c r="K106" s="703"/>
      <c r="L106" s="229"/>
      <c r="M106" s="230"/>
      <c r="N106" s="230"/>
      <c r="O106" s="230"/>
      <c r="P106" s="698"/>
      <c r="Q106" s="312"/>
    </row>
    <row r="107" spans="1:17" ht="15" customHeight="1">
      <c r="A107" s="174">
        <v>73</v>
      </c>
      <c r="B107" s="206" t="s">
        <v>316</v>
      </c>
      <c r="C107" s="226">
        <v>4865072</v>
      </c>
      <c r="D107" s="235" t="s">
        <v>12</v>
      </c>
      <c r="E107" s="221" t="s">
        <v>300</v>
      </c>
      <c r="F107" s="226">
        <v>100</v>
      </c>
      <c r="G107" s="229">
        <v>999635</v>
      </c>
      <c r="H107" s="230">
        <v>999684</v>
      </c>
      <c r="I107" s="230">
        <f>G107-H107</f>
        <v>-49</v>
      </c>
      <c r="J107" s="230">
        <f>$F107*I107</f>
        <v>-4900</v>
      </c>
      <c r="K107" s="703">
        <f>J107/1000000</f>
        <v>-4.8999999999999998E-3</v>
      </c>
      <c r="L107" s="229">
        <v>999566</v>
      </c>
      <c r="M107" s="230">
        <v>999582</v>
      </c>
      <c r="N107" s="230">
        <f>L107-M107</f>
        <v>-16</v>
      </c>
      <c r="O107" s="230">
        <f>$F107*N107</f>
        <v>-1600</v>
      </c>
      <c r="P107" s="698">
        <f>O107/1000000</f>
        <v>-1.6000000000000001E-3</v>
      </c>
      <c r="Q107" s="320"/>
    </row>
    <row r="108" spans="1:17" ht="15" customHeight="1">
      <c r="A108" s="174">
        <v>74</v>
      </c>
      <c r="B108" s="206" t="s">
        <v>317</v>
      </c>
      <c r="C108" s="226">
        <v>4865066</v>
      </c>
      <c r="D108" s="235" t="s">
        <v>12</v>
      </c>
      <c r="E108" s="221" t="s">
        <v>300</v>
      </c>
      <c r="F108" s="226">
        <v>200</v>
      </c>
      <c r="G108" s="229">
        <v>388</v>
      </c>
      <c r="H108" s="230">
        <v>279</v>
      </c>
      <c r="I108" s="230">
        <f>G108-H108</f>
        <v>109</v>
      </c>
      <c r="J108" s="230">
        <f>$F108*I108</f>
        <v>21800</v>
      </c>
      <c r="K108" s="703">
        <f>J108/1000000</f>
        <v>2.18E-2</v>
      </c>
      <c r="L108" s="229">
        <v>568</v>
      </c>
      <c r="M108" s="230">
        <v>543</v>
      </c>
      <c r="N108" s="230">
        <f>L108-M108</f>
        <v>25</v>
      </c>
      <c r="O108" s="230">
        <f>$F108*N108</f>
        <v>5000</v>
      </c>
      <c r="P108" s="698">
        <f>O108/1000000</f>
        <v>5.0000000000000001E-3</v>
      </c>
      <c r="Q108" s="312"/>
    </row>
    <row r="109" spans="1:17" ht="15" customHeight="1">
      <c r="A109" s="477"/>
      <c r="B109" s="187" t="s">
        <v>368</v>
      </c>
      <c r="C109" s="226"/>
      <c r="D109" s="235"/>
      <c r="E109" s="221"/>
      <c r="F109" s="226"/>
      <c r="G109" s="229"/>
      <c r="H109" s="230"/>
      <c r="I109" s="230"/>
      <c r="J109" s="230"/>
      <c r="K109" s="703"/>
      <c r="L109" s="229"/>
      <c r="M109" s="230"/>
      <c r="N109" s="230"/>
      <c r="O109" s="230"/>
      <c r="P109" s="698"/>
      <c r="Q109" s="312"/>
    </row>
    <row r="110" spans="1:17" ht="15" customHeight="1">
      <c r="A110" s="174">
        <v>75</v>
      </c>
      <c r="B110" s="206" t="s">
        <v>369</v>
      </c>
      <c r="C110" s="226">
        <v>4864861</v>
      </c>
      <c r="D110" s="235" t="s">
        <v>12</v>
      </c>
      <c r="E110" s="221" t="s">
        <v>300</v>
      </c>
      <c r="F110" s="226">
        <v>500</v>
      </c>
      <c r="G110" s="229">
        <v>7847</v>
      </c>
      <c r="H110" s="230">
        <v>7847</v>
      </c>
      <c r="I110" s="230">
        <f t="shared" ref="I110:I117" si="15">G110-H110</f>
        <v>0</v>
      </c>
      <c r="J110" s="230">
        <f t="shared" ref="J110:J117" si="16">$F110*I110</f>
        <v>0</v>
      </c>
      <c r="K110" s="703">
        <f t="shared" ref="K110:K117" si="17">J110/1000000</f>
        <v>0</v>
      </c>
      <c r="L110" s="229">
        <v>2377</v>
      </c>
      <c r="M110" s="230">
        <v>2480</v>
      </c>
      <c r="N110" s="230">
        <f t="shared" ref="N110:N117" si="18">L110-M110</f>
        <v>-103</v>
      </c>
      <c r="O110" s="230">
        <f t="shared" ref="O110:O117" si="19">$F110*N110</f>
        <v>-51500</v>
      </c>
      <c r="P110" s="698">
        <f t="shared" ref="P110:P117" si="20">O110/1000000</f>
        <v>-5.1499999999999997E-2</v>
      </c>
      <c r="Q110" s="320"/>
    </row>
    <row r="111" spans="1:17" ht="15" customHeight="1">
      <c r="A111" s="174">
        <v>76</v>
      </c>
      <c r="B111" s="206" t="s">
        <v>370</v>
      </c>
      <c r="C111" s="226">
        <v>4864877</v>
      </c>
      <c r="D111" s="235" t="s">
        <v>12</v>
      </c>
      <c r="E111" s="221" t="s">
        <v>300</v>
      </c>
      <c r="F111" s="226">
        <v>1000</v>
      </c>
      <c r="G111" s="229">
        <v>993635</v>
      </c>
      <c r="H111" s="230">
        <v>993635</v>
      </c>
      <c r="I111" s="230">
        <f t="shared" si="15"/>
        <v>0</v>
      </c>
      <c r="J111" s="230">
        <f t="shared" si="16"/>
        <v>0</v>
      </c>
      <c r="K111" s="703">
        <f t="shared" si="17"/>
        <v>0</v>
      </c>
      <c r="L111" s="229">
        <v>3429</v>
      </c>
      <c r="M111" s="230">
        <v>3347</v>
      </c>
      <c r="N111" s="230">
        <f t="shared" si="18"/>
        <v>82</v>
      </c>
      <c r="O111" s="230">
        <f t="shared" si="19"/>
        <v>82000</v>
      </c>
      <c r="P111" s="698">
        <f t="shared" si="20"/>
        <v>8.2000000000000003E-2</v>
      </c>
      <c r="Q111" s="312"/>
    </row>
    <row r="112" spans="1:17" ht="15" customHeight="1">
      <c r="A112" s="174">
        <v>77</v>
      </c>
      <c r="B112" s="206" t="s">
        <v>371</v>
      </c>
      <c r="C112" s="226">
        <v>4864841</v>
      </c>
      <c r="D112" s="235" t="s">
        <v>12</v>
      </c>
      <c r="E112" s="221" t="s">
        <v>300</v>
      </c>
      <c r="F112" s="226">
        <v>1000</v>
      </c>
      <c r="G112" s="229">
        <v>980271</v>
      </c>
      <c r="H112" s="230">
        <v>980271</v>
      </c>
      <c r="I112" s="230">
        <f t="shared" si="15"/>
        <v>0</v>
      </c>
      <c r="J112" s="230">
        <f t="shared" si="16"/>
        <v>0</v>
      </c>
      <c r="K112" s="703">
        <f t="shared" si="17"/>
        <v>0</v>
      </c>
      <c r="L112" s="229">
        <v>999578</v>
      </c>
      <c r="M112" s="230">
        <v>999631</v>
      </c>
      <c r="N112" s="230">
        <f t="shared" si="18"/>
        <v>-53</v>
      </c>
      <c r="O112" s="230">
        <f t="shared" si="19"/>
        <v>-53000</v>
      </c>
      <c r="P112" s="698">
        <f t="shared" si="20"/>
        <v>-5.2999999999999999E-2</v>
      </c>
      <c r="Q112" s="312"/>
    </row>
    <row r="113" spans="1:17" ht="15" customHeight="1">
      <c r="A113" s="174">
        <v>78</v>
      </c>
      <c r="B113" s="206" t="s">
        <v>372</v>
      </c>
      <c r="C113" s="226">
        <v>4864882</v>
      </c>
      <c r="D113" s="235" t="s">
        <v>12</v>
      </c>
      <c r="E113" s="221" t="s">
        <v>300</v>
      </c>
      <c r="F113" s="226">
        <v>1000</v>
      </c>
      <c r="G113" s="229">
        <v>7448</v>
      </c>
      <c r="H113" s="230">
        <v>7448</v>
      </c>
      <c r="I113" s="230">
        <f t="shared" si="15"/>
        <v>0</v>
      </c>
      <c r="J113" s="230">
        <f t="shared" si="16"/>
        <v>0</v>
      </c>
      <c r="K113" s="703">
        <f t="shared" si="17"/>
        <v>0</v>
      </c>
      <c r="L113" s="229">
        <v>7201</v>
      </c>
      <c r="M113" s="230">
        <v>7147</v>
      </c>
      <c r="N113" s="230">
        <f t="shared" si="18"/>
        <v>54</v>
      </c>
      <c r="O113" s="230">
        <f t="shared" si="19"/>
        <v>54000</v>
      </c>
      <c r="P113" s="698">
        <f t="shared" si="20"/>
        <v>5.3999999999999999E-2</v>
      </c>
      <c r="Q113" s="312"/>
    </row>
    <row r="114" spans="1:17" ht="15" customHeight="1">
      <c r="A114" s="174">
        <v>79</v>
      </c>
      <c r="B114" s="206" t="s">
        <v>373</v>
      </c>
      <c r="C114" s="226">
        <v>4865064</v>
      </c>
      <c r="D114" s="235" t="s">
        <v>12</v>
      </c>
      <c r="E114" s="221" t="s">
        <v>300</v>
      </c>
      <c r="F114" s="226">
        <v>150</v>
      </c>
      <c r="G114" s="229">
        <v>992770</v>
      </c>
      <c r="H114" s="230">
        <v>992770</v>
      </c>
      <c r="I114" s="230">
        <f t="shared" si="15"/>
        <v>0</v>
      </c>
      <c r="J114" s="230">
        <f t="shared" si="16"/>
        <v>0</v>
      </c>
      <c r="K114" s="703">
        <f t="shared" si="17"/>
        <v>0</v>
      </c>
      <c r="L114" s="229">
        <v>998081</v>
      </c>
      <c r="M114" s="230">
        <v>997927</v>
      </c>
      <c r="N114" s="230">
        <f t="shared" si="18"/>
        <v>154</v>
      </c>
      <c r="O114" s="230">
        <f t="shared" si="19"/>
        <v>23100</v>
      </c>
      <c r="P114" s="698">
        <f t="shared" si="20"/>
        <v>2.3099999999999999E-2</v>
      </c>
      <c r="Q114" s="320"/>
    </row>
    <row r="115" spans="1:17" ht="15" customHeight="1">
      <c r="A115" s="174">
        <v>80</v>
      </c>
      <c r="B115" s="206" t="s">
        <v>374</v>
      </c>
      <c r="C115" s="226">
        <v>4864948</v>
      </c>
      <c r="D115" s="235" t="s">
        <v>12</v>
      </c>
      <c r="E115" s="221" t="s">
        <v>300</v>
      </c>
      <c r="F115" s="226">
        <v>1000</v>
      </c>
      <c r="G115" s="229">
        <v>999900</v>
      </c>
      <c r="H115" s="230">
        <v>999900</v>
      </c>
      <c r="I115" s="230">
        <f t="shared" si="15"/>
        <v>0</v>
      </c>
      <c r="J115" s="230">
        <f t="shared" si="16"/>
        <v>0</v>
      </c>
      <c r="K115" s="703">
        <f t="shared" si="17"/>
        <v>0</v>
      </c>
      <c r="L115" s="229">
        <v>999365</v>
      </c>
      <c r="M115" s="230">
        <v>999344</v>
      </c>
      <c r="N115" s="230">
        <f t="shared" si="18"/>
        <v>21</v>
      </c>
      <c r="O115" s="230">
        <f t="shared" si="19"/>
        <v>21000</v>
      </c>
      <c r="P115" s="698">
        <f t="shared" si="20"/>
        <v>2.1000000000000001E-2</v>
      </c>
      <c r="Q115" s="320"/>
    </row>
    <row r="116" spans="1:17" ht="15" customHeight="1">
      <c r="A116" s="174">
        <v>81</v>
      </c>
      <c r="B116" s="206" t="s">
        <v>394</v>
      </c>
      <c r="C116" s="226">
        <v>4864790</v>
      </c>
      <c r="D116" s="235" t="s">
        <v>12</v>
      </c>
      <c r="E116" s="221" t="s">
        <v>300</v>
      </c>
      <c r="F116" s="226">
        <v>266.67</v>
      </c>
      <c r="G116" s="229">
        <v>3277</v>
      </c>
      <c r="H116" s="230">
        <v>3277</v>
      </c>
      <c r="I116" s="230">
        <f t="shared" si="15"/>
        <v>0</v>
      </c>
      <c r="J116" s="230">
        <f t="shared" si="16"/>
        <v>0</v>
      </c>
      <c r="K116" s="703">
        <f t="shared" si="17"/>
        <v>0</v>
      </c>
      <c r="L116" s="229">
        <v>996998</v>
      </c>
      <c r="M116" s="230">
        <v>997122</v>
      </c>
      <c r="N116" s="230">
        <f t="shared" si="18"/>
        <v>-124</v>
      </c>
      <c r="O116" s="230">
        <f t="shared" si="19"/>
        <v>-33067.08</v>
      </c>
      <c r="P116" s="698">
        <f t="shared" si="20"/>
        <v>-3.3067079999999999E-2</v>
      </c>
      <c r="Q116" s="320"/>
    </row>
    <row r="117" spans="1:17" s="74" customFormat="1" ht="15" customHeight="1">
      <c r="A117" s="218">
        <v>82</v>
      </c>
      <c r="B117" s="206" t="s">
        <v>395</v>
      </c>
      <c r="C117" s="487">
        <v>4865154</v>
      </c>
      <c r="D117" s="487" t="s">
        <v>12</v>
      </c>
      <c r="E117" s="221" t="s">
        <v>300</v>
      </c>
      <c r="F117" s="182">
        <v>1000</v>
      </c>
      <c r="G117" s="229">
        <v>999952</v>
      </c>
      <c r="H117" s="230">
        <v>999952</v>
      </c>
      <c r="I117" s="207">
        <f t="shared" si="15"/>
        <v>0</v>
      </c>
      <c r="J117" s="207">
        <f t="shared" si="16"/>
        <v>0</v>
      </c>
      <c r="K117" s="734">
        <f t="shared" si="17"/>
        <v>0</v>
      </c>
      <c r="L117" s="229">
        <v>999124</v>
      </c>
      <c r="M117" s="230">
        <v>999125</v>
      </c>
      <c r="N117" s="207">
        <f t="shared" si="18"/>
        <v>-1</v>
      </c>
      <c r="O117" s="207">
        <f t="shared" si="19"/>
        <v>-1000</v>
      </c>
      <c r="P117" s="699">
        <f t="shared" si="20"/>
        <v>-1E-3</v>
      </c>
      <c r="Q117" s="320"/>
    </row>
    <row r="118" spans="1:17" ht="15" customHeight="1">
      <c r="A118" s="477"/>
      <c r="B118" s="234" t="s">
        <v>404</v>
      </c>
      <c r="C118" s="21"/>
      <c r="D118" s="82"/>
      <c r="E118" s="65"/>
      <c r="F118" s="22"/>
      <c r="G118" s="229"/>
      <c r="H118" s="230"/>
      <c r="I118" s="216"/>
      <c r="J118" s="216"/>
      <c r="K118" s="705"/>
      <c r="L118" s="229"/>
      <c r="M118" s="230"/>
      <c r="N118" s="216"/>
      <c r="O118" s="216"/>
      <c r="P118" s="727"/>
      <c r="Q118" s="313"/>
    </row>
    <row r="119" spans="1:17" ht="15" customHeight="1">
      <c r="A119" s="218">
        <v>83</v>
      </c>
      <c r="B119" s="800" t="s">
        <v>405</v>
      </c>
      <c r="C119" s="207">
        <v>4902510</v>
      </c>
      <c r="D119" s="235" t="s">
        <v>12</v>
      </c>
      <c r="E119" s="221" t="s">
        <v>300</v>
      </c>
      <c r="F119" s="691">
        <v>400</v>
      </c>
      <c r="G119" s="229">
        <v>998601</v>
      </c>
      <c r="H119" s="230">
        <v>998562</v>
      </c>
      <c r="I119" s="216">
        <f>G119-H119</f>
        <v>39</v>
      </c>
      <c r="J119" s="216">
        <f>$F119*I119</f>
        <v>15600</v>
      </c>
      <c r="K119" s="705">
        <f>J119/1000000</f>
        <v>1.5599999999999999E-2</v>
      </c>
      <c r="L119" s="229">
        <v>80</v>
      </c>
      <c r="M119" s="230">
        <v>40</v>
      </c>
      <c r="N119" s="216">
        <f>L119-M119</f>
        <v>40</v>
      </c>
      <c r="O119" s="216">
        <f>$F119*N119</f>
        <v>16000</v>
      </c>
      <c r="P119" s="727">
        <f>O119/1000000</f>
        <v>1.6E-2</v>
      </c>
      <c r="Q119" s="313"/>
    </row>
    <row r="120" spans="1:17" s="460" customFormat="1" ht="18">
      <c r="A120" s="218">
        <v>84</v>
      </c>
      <c r="B120" s="800" t="s">
        <v>406</v>
      </c>
      <c r="C120" s="207">
        <v>4865140</v>
      </c>
      <c r="D120" s="235" t="s">
        <v>12</v>
      </c>
      <c r="E120" s="221" t="s">
        <v>300</v>
      </c>
      <c r="F120" s="691">
        <v>937.5</v>
      </c>
      <c r="G120" s="229">
        <v>999248</v>
      </c>
      <c r="H120" s="230">
        <v>999251</v>
      </c>
      <c r="I120" s="236">
        <f>G120-H120</f>
        <v>-3</v>
      </c>
      <c r="J120" s="236">
        <f>$F120*I120</f>
        <v>-2812.5</v>
      </c>
      <c r="K120" s="709">
        <f>J120/1000000</f>
        <v>-2.8124999999999999E-3</v>
      </c>
      <c r="L120" s="229">
        <v>999550</v>
      </c>
      <c r="M120" s="230">
        <v>999589</v>
      </c>
      <c r="N120" s="236">
        <f>L120-M120</f>
        <v>-39</v>
      </c>
      <c r="O120" s="236">
        <f>$F120*N120</f>
        <v>-36562.5</v>
      </c>
      <c r="P120" s="732">
        <f>O120/1000000</f>
        <v>-3.6562499999999998E-2</v>
      </c>
      <c r="Q120" s="326"/>
    </row>
    <row r="121" spans="1:17" ht="15" customHeight="1">
      <c r="A121" s="218">
        <v>85</v>
      </c>
      <c r="B121" s="800" t="s">
        <v>407</v>
      </c>
      <c r="C121" s="207">
        <v>4864808</v>
      </c>
      <c r="D121" s="235" t="s">
        <v>12</v>
      </c>
      <c r="E121" s="221" t="s">
        <v>300</v>
      </c>
      <c r="F121" s="691">
        <v>187.5</v>
      </c>
      <c r="G121" s="229">
        <v>977770</v>
      </c>
      <c r="H121" s="230">
        <v>977799</v>
      </c>
      <c r="I121" s="216">
        <f>G121-H121</f>
        <v>-29</v>
      </c>
      <c r="J121" s="216">
        <f>$F121*I121</f>
        <v>-5437.5</v>
      </c>
      <c r="K121" s="705">
        <f>J121/1000000</f>
        <v>-5.4374999999999996E-3</v>
      </c>
      <c r="L121" s="229">
        <v>1970</v>
      </c>
      <c r="M121" s="230">
        <v>2079</v>
      </c>
      <c r="N121" s="216">
        <f>L121-M121</f>
        <v>-109</v>
      </c>
      <c r="O121" s="216">
        <f>$F121*N121</f>
        <v>-20437.5</v>
      </c>
      <c r="P121" s="727">
        <f>O121/1000000</f>
        <v>-2.0437500000000001E-2</v>
      </c>
      <c r="Q121" s="313"/>
    </row>
    <row r="122" spans="1:17" ht="15" customHeight="1">
      <c r="A122" s="218">
        <v>86</v>
      </c>
      <c r="B122" s="800" t="s">
        <v>463</v>
      </c>
      <c r="C122" s="207">
        <v>4865080</v>
      </c>
      <c r="D122" s="235" t="s">
        <v>12</v>
      </c>
      <c r="E122" s="221" t="s">
        <v>300</v>
      </c>
      <c r="F122" s="691">
        <v>2500</v>
      </c>
      <c r="G122" s="229">
        <v>999962</v>
      </c>
      <c r="H122" s="230">
        <v>999962</v>
      </c>
      <c r="I122" s="216">
        <f>G122-H122</f>
        <v>0</v>
      </c>
      <c r="J122" s="216">
        <f>$F122*I122</f>
        <v>0</v>
      </c>
      <c r="K122" s="705">
        <f>J122/1000000</f>
        <v>0</v>
      </c>
      <c r="L122" s="229">
        <v>120</v>
      </c>
      <c r="M122" s="230">
        <v>92</v>
      </c>
      <c r="N122" s="216">
        <f>L122-M122</f>
        <v>28</v>
      </c>
      <c r="O122" s="216">
        <f>$F122*N122</f>
        <v>70000</v>
      </c>
      <c r="P122" s="727">
        <f>O122/1000000</f>
        <v>7.0000000000000007E-2</v>
      </c>
      <c r="Q122" s="333"/>
    </row>
    <row r="123" spans="1:17" s="338" customFormat="1" ht="18.75" thickBot="1">
      <c r="A123" s="655">
        <v>87</v>
      </c>
      <c r="B123" s="801" t="s">
        <v>408</v>
      </c>
      <c r="C123" s="188">
        <v>4864796</v>
      </c>
      <c r="D123" s="527" t="s">
        <v>12</v>
      </c>
      <c r="E123" s="524" t="s">
        <v>300</v>
      </c>
      <c r="F123" s="188">
        <v>125</v>
      </c>
      <c r="G123" s="310">
        <v>999957</v>
      </c>
      <c r="H123" s="311">
        <v>999998</v>
      </c>
      <c r="I123" s="220">
        <f>G123-H123</f>
        <v>-41</v>
      </c>
      <c r="J123" s="220">
        <f>$F123*I123</f>
        <v>-5125</v>
      </c>
      <c r="K123" s="719">
        <f>J123/1000000</f>
        <v>-5.1250000000000002E-3</v>
      </c>
      <c r="L123" s="310">
        <v>1208</v>
      </c>
      <c r="M123" s="311">
        <v>981</v>
      </c>
      <c r="N123" s="220">
        <f>L123-M123</f>
        <v>227</v>
      </c>
      <c r="O123" s="220">
        <f>$F123*N123</f>
        <v>28375</v>
      </c>
      <c r="P123" s="729">
        <f>O123/1000000</f>
        <v>2.8375000000000001E-2</v>
      </c>
      <c r="Q123" s="493"/>
    </row>
    <row r="124" spans="1:17" s="335" customFormat="1" ht="7.5" customHeight="1" thickTop="1">
      <c r="A124" s="25"/>
      <c r="B124" s="529"/>
      <c r="C124" s="336"/>
      <c r="D124" s="82"/>
      <c r="E124" s="65"/>
      <c r="F124" s="336"/>
      <c r="G124" s="230"/>
      <c r="H124" s="230"/>
      <c r="I124" s="216"/>
      <c r="J124" s="216"/>
      <c r="K124" s="705"/>
      <c r="L124" s="230"/>
      <c r="M124" s="230"/>
      <c r="N124" s="216"/>
      <c r="O124" s="216"/>
      <c r="P124" s="705"/>
      <c r="Q124" s="548"/>
    </row>
    <row r="125" spans="1:17" ht="21" customHeight="1">
      <c r="A125" s="133" t="s">
        <v>269</v>
      </c>
      <c r="C125" s="33"/>
      <c r="D125" s="63"/>
      <c r="E125" s="63"/>
      <c r="F125" s="415"/>
      <c r="K125" s="476">
        <f>SUM(K8:K124)</f>
        <v>0.39225816000000024</v>
      </c>
      <c r="L125" s="15"/>
      <c r="M125" s="15"/>
      <c r="N125" s="15"/>
      <c r="O125" s="15"/>
      <c r="P125" s="476">
        <f>SUM(P8:P124)</f>
        <v>-8.0307420599999979</v>
      </c>
    </row>
    <row r="126" spans="1:17" ht="9.75" hidden="1" customHeight="1">
      <c r="C126" s="63"/>
      <c r="D126" s="63"/>
      <c r="E126" s="63"/>
      <c r="F126" s="415"/>
      <c r="L126" s="371"/>
      <c r="M126" s="371"/>
      <c r="N126" s="371"/>
      <c r="O126" s="371"/>
      <c r="P126" s="706"/>
    </row>
    <row r="127" spans="1:17" ht="24" thickBot="1">
      <c r="A127" s="271" t="s">
        <v>174</v>
      </c>
      <c r="C127" s="63"/>
      <c r="D127" s="63"/>
      <c r="E127" s="63"/>
      <c r="F127" s="415"/>
      <c r="G127" s="335"/>
      <c r="H127" s="335"/>
      <c r="I127" s="27" t="s">
        <v>347</v>
      </c>
      <c r="J127" s="335"/>
      <c r="K127" s="707"/>
      <c r="L127" s="336"/>
      <c r="M127" s="336"/>
      <c r="N127" s="27" t="s">
        <v>348</v>
      </c>
      <c r="O127" s="336"/>
      <c r="P127" s="733"/>
      <c r="Q127" s="413" t="str">
        <f>NDPL!$Q$1</f>
        <v>JULY-2024</v>
      </c>
    </row>
    <row r="128" spans="1:17" ht="39.75" thickTop="1" thickBot="1">
      <c r="A128" s="348" t="s">
        <v>8</v>
      </c>
      <c r="B128" s="349" t="s">
        <v>9</v>
      </c>
      <c r="C128" s="350" t="s">
        <v>1</v>
      </c>
      <c r="D128" s="350" t="s">
        <v>2</v>
      </c>
      <c r="E128" s="350" t="s">
        <v>3</v>
      </c>
      <c r="F128" s="416" t="s">
        <v>10</v>
      </c>
      <c r="G128" s="348" t="str">
        <f>NDPL!G5</f>
        <v>FINAL READING 31/07/2024</v>
      </c>
      <c r="H128" s="350" t="str">
        <f>NDPL!H5</f>
        <v>INTIAL READING 01/07/2024</v>
      </c>
      <c r="I128" s="350" t="s">
        <v>4</v>
      </c>
      <c r="J128" s="350" t="s">
        <v>5</v>
      </c>
      <c r="K128" s="717" t="s">
        <v>6</v>
      </c>
      <c r="L128" s="348" t="str">
        <f>NDPL!G5</f>
        <v>FINAL READING 31/07/2024</v>
      </c>
      <c r="M128" s="350" t="str">
        <f>NDPL!H5</f>
        <v>INTIAL READING 01/07/2024</v>
      </c>
      <c r="N128" s="350" t="s">
        <v>4</v>
      </c>
      <c r="O128" s="350" t="s">
        <v>5</v>
      </c>
      <c r="P128" s="717" t="s">
        <v>6</v>
      </c>
      <c r="Q128" s="366" t="s">
        <v>266</v>
      </c>
    </row>
    <row r="129" spans="1:17" ht="18" thickTop="1" thickBot="1">
      <c r="C129" s="63"/>
      <c r="D129" s="63"/>
      <c r="E129" s="63"/>
      <c r="F129" s="415"/>
      <c r="L129" s="371"/>
      <c r="M129" s="371"/>
      <c r="N129" s="371"/>
      <c r="O129" s="371"/>
      <c r="P129" s="706"/>
    </row>
    <row r="130" spans="1:17" ht="18" customHeight="1" thickTop="1">
      <c r="A130" s="238"/>
      <c r="B130" s="239" t="s">
        <v>162</v>
      </c>
      <c r="C130" s="219"/>
      <c r="D130" s="64"/>
      <c r="E130" s="64"/>
      <c r="F130" s="215"/>
      <c r="G130" s="29"/>
      <c r="H130" s="317"/>
      <c r="I130" s="317"/>
      <c r="J130" s="317"/>
      <c r="K130" s="721"/>
      <c r="L130" s="373"/>
      <c r="M130" s="374"/>
      <c r="N130" s="374"/>
      <c r="O130" s="374"/>
      <c r="P130" s="708"/>
      <c r="Q130" s="370"/>
    </row>
    <row r="131" spans="1:17" ht="18">
      <c r="A131" s="218">
        <v>1</v>
      </c>
      <c r="B131" s="240" t="s">
        <v>163</v>
      </c>
      <c r="C131" s="226">
        <v>4865151</v>
      </c>
      <c r="D131" s="82" t="s">
        <v>12</v>
      </c>
      <c r="E131" s="65" t="s">
        <v>300</v>
      </c>
      <c r="F131" s="216">
        <v>-500</v>
      </c>
      <c r="G131" s="229">
        <v>21798</v>
      </c>
      <c r="H131" s="230">
        <v>21799</v>
      </c>
      <c r="I131" s="188">
        <f>G131-H131</f>
        <v>-1</v>
      </c>
      <c r="J131" s="188">
        <f>$F131*I131</f>
        <v>500</v>
      </c>
      <c r="K131" s="722">
        <f>J131/1000000</f>
        <v>5.0000000000000001E-4</v>
      </c>
      <c r="L131" s="229">
        <v>6473</v>
      </c>
      <c r="M131" s="230">
        <v>6420</v>
      </c>
      <c r="N131" s="188">
        <f>L131-M131</f>
        <v>53</v>
      </c>
      <c r="O131" s="188">
        <f>$F131*N131</f>
        <v>-26500</v>
      </c>
      <c r="P131" s="722">
        <f>O131/1000000</f>
        <v>-2.6499999999999999E-2</v>
      </c>
      <c r="Q131" s="324"/>
    </row>
    <row r="132" spans="1:17" ht="18" customHeight="1">
      <c r="A132" s="218"/>
      <c r="B132" s="241" t="s">
        <v>39</v>
      </c>
      <c r="C132" s="226"/>
      <c r="D132" s="82"/>
      <c r="E132" s="82"/>
      <c r="F132" s="216"/>
      <c r="G132" s="229"/>
      <c r="H132" s="230"/>
      <c r="I132" s="188"/>
      <c r="J132" s="188"/>
      <c r="K132" s="722"/>
      <c r="L132" s="229"/>
      <c r="M132" s="230"/>
      <c r="N132" s="188"/>
      <c r="O132" s="188"/>
      <c r="P132" s="722"/>
      <c r="Q132" s="321"/>
    </row>
    <row r="133" spans="1:17" ht="18" customHeight="1">
      <c r="A133" s="218"/>
      <c r="B133" s="241" t="s">
        <v>110</v>
      </c>
      <c r="C133" s="226"/>
      <c r="D133" s="82"/>
      <c r="E133" s="82"/>
      <c r="F133" s="216"/>
      <c r="G133" s="229"/>
      <c r="H133" s="230"/>
      <c r="I133" s="188"/>
      <c r="J133" s="188"/>
      <c r="K133" s="722"/>
      <c r="L133" s="229"/>
      <c r="M133" s="230"/>
      <c r="N133" s="188"/>
      <c r="O133" s="188"/>
      <c r="P133" s="722"/>
      <c r="Q133" s="321"/>
    </row>
    <row r="134" spans="1:17" ht="18" customHeight="1">
      <c r="A134" s="218">
        <v>2</v>
      </c>
      <c r="B134" s="240" t="s">
        <v>111</v>
      </c>
      <c r="C134" s="226">
        <v>4865137</v>
      </c>
      <c r="D134" s="82" t="s">
        <v>12</v>
      </c>
      <c r="E134" s="65" t="s">
        <v>300</v>
      </c>
      <c r="F134" s="216">
        <v>-1000</v>
      </c>
      <c r="G134" s="229">
        <v>0</v>
      </c>
      <c r="H134" s="230">
        <v>0</v>
      </c>
      <c r="I134" s="188">
        <f>G134-H134</f>
        <v>0</v>
      </c>
      <c r="J134" s="188">
        <f>$F134*I134</f>
        <v>0</v>
      </c>
      <c r="K134" s="722">
        <f>J134/1000000</f>
        <v>0</v>
      </c>
      <c r="L134" s="229">
        <v>0</v>
      </c>
      <c r="M134" s="230">
        <v>0</v>
      </c>
      <c r="N134" s="188">
        <f>L134-M134</f>
        <v>0</v>
      </c>
      <c r="O134" s="188">
        <f>$F134*N134</f>
        <v>0</v>
      </c>
      <c r="P134" s="722">
        <f>O134/1000000</f>
        <v>0</v>
      </c>
      <c r="Q134" s="321"/>
    </row>
    <row r="135" spans="1:17" ht="18" customHeight="1">
      <c r="A135" s="218">
        <v>3</v>
      </c>
      <c r="B135" s="217" t="s">
        <v>112</v>
      </c>
      <c r="C135" s="226">
        <v>4864828</v>
      </c>
      <c r="D135" s="56" t="s">
        <v>12</v>
      </c>
      <c r="E135" s="65" t="s">
        <v>300</v>
      </c>
      <c r="F135" s="216">
        <v>-133.33000000000001</v>
      </c>
      <c r="G135" s="229">
        <v>992379</v>
      </c>
      <c r="H135" s="230">
        <v>992379</v>
      </c>
      <c r="I135" s="188">
        <f>G135-H135</f>
        <v>0</v>
      </c>
      <c r="J135" s="188">
        <f>$F135*I135</f>
        <v>0</v>
      </c>
      <c r="K135" s="722">
        <f>J135/1000000</f>
        <v>0</v>
      </c>
      <c r="L135" s="229">
        <v>995677</v>
      </c>
      <c r="M135" s="230">
        <v>996728</v>
      </c>
      <c r="N135" s="188">
        <f>L135-M135</f>
        <v>-1051</v>
      </c>
      <c r="O135" s="188">
        <f>$F135*N135</f>
        <v>140129.83000000002</v>
      </c>
      <c r="P135" s="722">
        <f>O135/1000000</f>
        <v>0.14012983000000001</v>
      </c>
      <c r="Q135" s="321"/>
    </row>
    <row r="136" spans="1:17" ht="18" customHeight="1">
      <c r="A136" s="218">
        <v>4</v>
      </c>
      <c r="B136" s="240" t="s">
        <v>164</v>
      </c>
      <c r="C136" s="226">
        <v>4865164</v>
      </c>
      <c r="D136" s="82" t="s">
        <v>12</v>
      </c>
      <c r="E136" s="65" t="s">
        <v>300</v>
      </c>
      <c r="F136" s="216">
        <v>-666.66700000000003</v>
      </c>
      <c r="G136" s="229">
        <v>999406</v>
      </c>
      <c r="H136" s="230">
        <v>999406</v>
      </c>
      <c r="I136" s="188">
        <f>G136-H136</f>
        <v>0</v>
      </c>
      <c r="J136" s="188">
        <f>$F136*I136</f>
        <v>0</v>
      </c>
      <c r="K136" s="722">
        <f>J136/1000000</f>
        <v>0</v>
      </c>
      <c r="L136" s="229">
        <v>998465</v>
      </c>
      <c r="M136" s="230">
        <v>998912</v>
      </c>
      <c r="N136" s="188">
        <f>L136-M136</f>
        <v>-447</v>
      </c>
      <c r="O136" s="188">
        <f>$F136*N136</f>
        <v>298000.14900000003</v>
      </c>
      <c r="P136" s="722">
        <f>O136/1000000</f>
        <v>0.29800014900000005</v>
      </c>
      <c r="Q136" s="321"/>
    </row>
    <row r="137" spans="1:17" ht="18" customHeight="1">
      <c r="A137" s="218">
        <v>5</v>
      </c>
      <c r="B137" s="240" t="s">
        <v>165</v>
      </c>
      <c r="C137" s="226">
        <v>4864845</v>
      </c>
      <c r="D137" s="82" t="s">
        <v>12</v>
      </c>
      <c r="E137" s="65" t="s">
        <v>300</v>
      </c>
      <c r="F137" s="216">
        <v>-1000</v>
      </c>
      <c r="G137" s="229">
        <v>984</v>
      </c>
      <c r="H137" s="230">
        <v>984</v>
      </c>
      <c r="I137" s="188">
        <f>G137-H137</f>
        <v>0</v>
      </c>
      <c r="J137" s="188">
        <f>$F137*I137</f>
        <v>0</v>
      </c>
      <c r="K137" s="722">
        <f>J137/1000000</f>
        <v>0</v>
      </c>
      <c r="L137" s="229">
        <v>1333</v>
      </c>
      <c r="M137" s="230">
        <v>1082</v>
      </c>
      <c r="N137" s="188">
        <f>L137-M137</f>
        <v>251</v>
      </c>
      <c r="O137" s="188">
        <f>$F137*N137</f>
        <v>-251000</v>
      </c>
      <c r="P137" s="722">
        <f>O137/1000000</f>
        <v>-0.251</v>
      </c>
      <c r="Q137" s="321"/>
    </row>
    <row r="138" spans="1:17" ht="18" customHeight="1">
      <c r="A138" s="218">
        <v>6</v>
      </c>
      <c r="B138" s="415" t="s">
        <v>508</v>
      </c>
      <c r="C138" s="820" t="s">
        <v>509</v>
      </c>
      <c r="D138" s="82" t="s">
        <v>432</v>
      </c>
      <c r="E138" s="65" t="s">
        <v>300</v>
      </c>
      <c r="F138" s="177">
        <v>-2</v>
      </c>
      <c r="G138" s="229">
        <v>0</v>
      </c>
      <c r="H138" s="230">
        <v>0</v>
      </c>
      <c r="I138" s="188">
        <f>G138-H138</f>
        <v>0</v>
      </c>
      <c r="J138" s="188">
        <f>$F138*I138</f>
        <v>0</v>
      </c>
      <c r="K138" s="722">
        <f>J138/1000000</f>
        <v>0</v>
      </c>
      <c r="L138" s="229">
        <v>262500</v>
      </c>
      <c r="M138" s="230">
        <v>239100</v>
      </c>
      <c r="N138" s="188">
        <f>L138-M138</f>
        <v>23400</v>
      </c>
      <c r="O138" s="188">
        <f>$F138*N138</f>
        <v>-46800</v>
      </c>
      <c r="P138" s="722">
        <f>O138/1000000</f>
        <v>-4.6800000000000001E-2</v>
      </c>
      <c r="Q138" s="321"/>
    </row>
    <row r="139" spans="1:17" ht="18" customHeight="1">
      <c r="A139" s="218"/>
      <c r="B139" s="242" t="s">
        <v>166</v>
      </c>
      <c r="C139" s="226"/>
      <c r="D139" s="56"/>
      <c r="E139" s="56"/>
      <c r="F139" s="216"/>
      <c r="G139" s="229"/>
      <c r="H139" s="230"/>
      <c r="I139" s="188"/>
      <c r="J139" s="188"/>
      <c r="K139" s="722"/>
      <c r="L139" s="229"/>
      <c r="M139" s="230"/>
      <c r="N139" s="188"/>
      <c r="O139" s="188"/>
      <c r="P139" s="722"/>
      <c r="Q139" s="321"/>
    </row>
    <row r="140" spans="1:17" ht="18" customHeight="1">
      <c r="A140" s="218"/>
      <c r="B140" s="242" t="s">
        <v>102</v>
      </c>
      <c r="C140" s="226"/>
      <c r="D140" s="56"/>
      <c r="E140" s="56"/>
      <c r="F140" s="216"/>
      <c r="G140" s="229"/>
      <c r="H140" s="230"/>
      <c r="I140" s="188"/>
      <c r="J140" s="188"/>
      <c r="K140" s="722"/>
      <c r="L140" s="229"/>
      <c r="M140" s="230"/>
      <c r="N140" s="188"/>
      <c r="O140" s="188"/>
      <c r="P140" s="722"/>
      <c r="Q140" s="321"/>
    </row>
    <row r="141" spans="1:17" s="342" customFormat="1" ht="18">
      <c r="A141" s="327">
        <v>7</v>
      </c>
      <c r="B141" s="328" t="s">
        <v>350</v>
      </c>
      <c r="C141" s="329">
        <v>4864955</v>
      </c>
      <c r="D141" s="114" t="s">
        <v>12</v>
      </c>
      <c r="E141" s="115" t="s">
        <v>300</v>
      </c>
      <c r="F141" s="330">
        <v>-1000</v>
      </c>
      <c r="G141" s="229">
        <v>986876</v>
      </c>
      <c r="H141" s="230">
        <v>986877</v>
      </c>
      <c r="I141" s="307">
        <f>G141-H141</f>
        <v>-1</v>
      </c>
      <c r="J141" s="307">
        <f>$F141*I141</f>
        <v>1000</v>
      </c>
      <c r="K141" s="723">
        <f>J141/1000000</f>
        <v>1E-3</v>
      </c>
      <c r="L141" s="229">
        <v>2127</v>
      </c>
      <c r="M141" s="230">
        <v>2141</v>
      </c>
      <c r="N141" s="307">
        <f>L141-M141</f>
        <v>-14</v>
      </c>
      <c r="O141" s="307">
        <f>$F141*N141</f>
        <v>14000</v>
      </c>
      <c r="P141" s="723">
        <f>O141/1000000</f>
        <v>1.4E-2</v>
      </c>
      <c r="Q141" s="483"/>
    </row>
    <row r="142" spans="1:17" ht="18">
      <c r="A142" s="218">
        <v>8</v>
      </c>
      <c r="B142" s="240" t="s">
        <v>167</v>
      </c>
      <c r="C142" s="226">
        <v>4864820</v>
      </c>
      <c r="D142" s="82" t="s">
        <v>12</v>
      </c>
      <c r="E142" s="65" t="s">
        <v>300</v>
      </c>
      <c r="F142" s="216">
        <v>-160</v>
      </c>
      <c r="G142" s="229">
        <v>2431</v>
      </c>
      <c r="H142" s="230">
        <v>2431</v>
      </c>
      <c r="I142" s="188">
        <f>G142-H142</f>
        <v>0</v>
      </c>
      <c r="J142" s="188">
        <f>$F142*I142</f>
        <v>0</v>
      </c>
      <c r="K142" s="722">
        <f>J142/1000000</f>
        <v>0</v>
      </c>
      <c r="L142" s="229">
        <v>41553</v>
      </c>
      <c r="M142" s="230">
        <v>40673</v>
      </c>
      <c r="N142" s="188">
        <f>L142-M142</f>
        <v>880</v>
      </c>
      <c r="O142" s="188">
        <f>$F142*N142</f>
        <v>-140800</v>
      </c>
      <c r="P142" s="722">
        <f>O142/1000000</f>
        <v>-0.14080000000000001</v>
      </c>
      <c r="Q142" s="484"/>
    </row>
    <row r="143" spans="1:17" ht="18" customHeight="1">
      <c r="A143" s="218">
        <v>9</v>
      </c>
      <c r="B143" s="240" t="s">
        <v>168</v>
      </c>
      <c r="C143" s="226">
        <v>4864811</v>
      </c>
      <c r="D143" s="82" t="s">
        <v>12</v>
      </c>
      <c r="E143" s="65" t="s">
        <v>300</v>
      </c>
      <c r="F143" s="216">
        <v>-200</v>
      </c>
      <c r="G143" s="229">
        <v>3759</v>
      </c>
      <c r="H143" s="230">
        <v>3759</v>
      </c>
      <c r="I143" s="188">
        <f>G143-H143</f>
        <v>0</v>
      </c>
      <c r="J143" s="188">
        <f>$F143*I143</f>
        <v>0</v>
      </c>
      <c r="K143" s="722">
        <f>J143/1000000</f>
        <v>0</v>
      </c>
      <c r="L143" s="229">
        <v>25162</v>
      </c>
      <c r="M143" s="230">
        <v>25766</v>
      </c>
      <c r="N143" s="188">
        <f>L143-M143</f>
        <v>-604</v>
      </c>
      <c r="O143" s="188">
        <f>$F143*N143</f>
        <v>120800</v>
      </c>
      <c r="P143" s="722">
        <f>O143/1000000</f>
        <v>0.1208</v>
      </c>
      <c r="Q143" s="321"/>
    </row>
    <row r="144" spans="1:17" ht="18" customHeight="1">
      <c r="A144" s="218">
        <v>10</v>
      </c>
      <c r="B144" s="240" t="s">
        <v>359</v>
      </c>
      <c r="C144" s="226">
        <v>4864961</v>
      </c>
      <c r="D144" s="82" t="s">
        <v>12</v>
      </c>
      <c r="E144" s="65" t="s">
        <v>300</v>
      </c>
      <c r="F144" s="216">
        <v>-1000</v>
      </c>
      <c r="G144" s="229">
        <v>964819</v>
      </c>
      <c r="H144" s="230">
        <v>964819</v>
      </c>
      <c r="I144" s="188">
        <f>G144-H144</f>
        <v>0</v>
      </c>
      <c r="J144" s="188">
        <f>$F144*I144</f>
        <v>0</v>
      </c>
      <c r="K144" s="722">
        <f>J144/1000000</f>
        <v>0</v>
      </c>
      <c r="L144" s="229">
        <v>999621</v>
      </c>
      <c r="M144" s="230">
        <v>999709</v>
      </c>
      <c r="N144" s="188">
        <f>L144-M144</f>
        <v>-88</v>
      </c>
      <c r="O144" s="188">
        <f>$F144*N144</f>
        <v>88000</v>
      </c>
      <c r="P144" s="722">
        <f>O144/1000000</f>
        <v>8.7999999999999995E-2</v>
      </c>
      <c r="Q144" s="309"/>
    </row>
    <row r="145" spans="1:17" ht="18" customHeight="1">
      <c r="A145" s="218"/>
      <c r="B145" s="241" t="s">
        <v>102</v>
      </c>
      <c r="C145" s="226"/>
      <c r="D145" s="82"/>
      <c r="E145" s="82"/>
      <c r="F145" s="216"/>
      <c r="G145" s="229"/>
      <c r="H145" s="230"/>
      <c r="I145" s="188"/>
      <c r="J145" s="188"/>
      <c r="K145" s="722"/>
      <c r="L145" s="229"/>
      <c r="M145" s="230"/>
      <c r="N145" s="188"/>
      <c r="O145" s="188"/>
      <c r="P145" s="722"/>
      <c r="Q145" s="321"/>
    </row>
    <row r="146" spans="1:17" ht="18" customHeight="1">
      <c r="A146" s="218">
        <v>11</v>
      </c>
      <c r="B146" s="240" t="s">
        <v>169</v>
      </c>
      <c r="C146" s="226">
        <v>4902580</v>
      </c>
      <c r="D146" s="82" t="s">
        <v>12</v>
      </c>
      <c r="E146" s="65" t="s">
        <v>300</v>
      </c>
      <c r="F146" s="216">
        <v>-100</v>
      </c>
      <c r="G146" s="229">
        <v>1033</v>
      </c>
      <c r="H146" s="230">
        <v>966</v>
      </c>
      <c r="I146" s="188">
        <f>G146-H146</f>
        <v>67</v>
      </c>
      <c r="J146" s="188">
        <f>$F146*I146</f>
        <v>-6700</v>
      </c>
      <c r="K146" s="722">
        <f>J146/1000000</f>
        <v>-6.7000000000000002E-3</v>
      </c>
      <c r="L146" s="229">
        <v>4670</v>
      </c>
      <c r="M146" s="230">
        <v>4316</v>
      </c>
      <c r="N146" s="188">
        <f>L146-M146</f>
        <v>354</v>
      </c>
      <c r="O146" s="188">
        <f>$F146*N146</f>
        <v>-35400</v>
      </c>
      <c r="P146" s="722">
        <f>O146/1000000</f>
        <v>-3.5400000000000001E-2</v>
      </c>
      <c r="Q146" s="321"/>
    </row>
    <row r="147" spans="1:17" ht="18" customHeight="1">
      <c r="A147" s="218">
        <v>12</v>
      </c>
      <c r="B147" s="240" t="s">
        <v>170</v>
      </c>
      <c r="C147" s="226">
        <v>4902544</v>
      </c>
      <c r="D147" s="82" t="s">
        <v>12</v>
      </c>
      <c r="E147" s="65" t="s">
        <v>300</v>
      </c>
      <c r="F147" s="216">
        <v>-100</v>
      </c>
      <c r="G147" s="229">
        <v>6250</v>
      </c>
      <c r="H147" s="230">
        <v>5940</v>
      </c>
      <c r="I147" s="188">
        <f>G147-H147</f>
        <v>310</v>
      </c>
      <c r="J147" s="188">
        <f>$F147*I147</f>
        <v>-31000</v>
      </c>
      <c r="K147" s="722">
        <f>J147/1000000</f>
        <v>-3.1E-2</v>
      </c>
      <c r="L147" s="229">
        <v>8198</v>
      </c>
      <c r="M147" s="230">
        <v>7619</v>
      </c>
      <c r="N147" s="188">
        <f>L147-M147</f>
        <v>579</v>
      </c>
      <c r="O147" s="188">
        <f>$F147*N147</f>
        <v>-57900</v>
      </c>
      <c r="P147" s="722">
        <f>O147/1000000</f>
        <v>-5.79E-2</v>
      </c>
      <c r="Q147" s="321"/>
    </row>
    <row r="148" spans="1:17" ht="18">
      <c r="A148" s="327">
        <v>13</v>
      </c>
      <c r="B148" s="328" t="s">
        <v>494</v>
      </c>
      <c r="C148" s="329">
        <v>4864793</v>
      </c>
      <c r="D148" s="114" t="s">
        <v>12</v>
      </c>
      <c r="E148" s="115" t="s">
        <v>300</v>
      </c>
      <c r="F148" s="330">
        <v>-200</v>
      </c>
      <c r="G148" s="229">
        <v>999434</v>
      </c>
      <c r="H148" s="230">
        <v>999021</v>
      </c>
      <c r="I148" s="307">
        <f>G148-H148</f>
        <v>413</v>
      </c>
      <c r="J148" s="307">
        <f>$F148*I148</f>
        <v>-82600</v>
      </c>
      <c r="K148" s="723">
        <f>J148/1000000</f>
        <v>-8.2600000000000007E-2</v>
      </c>
      <c r="L148" s="229">
        <v>999979</v>
      </c>
      <c r="M148" s="230">
        <v>999888</v>
      </c>
      <c r="N148" s="307">
        <f>L148-M148</f>
        <v>91</v>
      </c>
      <c r="O148" s="307">
        <f>$F148*N148</f>
        <v>-18200</v>
      </c>
      <c r="P148" s="723">
        <f>O148/1000000</f>
        <v>-1.8200000000000001E-2</v>
      </c>
      <c r="Q148" s="324"/>
    </row>
    <row r="149" spans="1:17" ht="18" customHeight="1">
      <c r="A149" s="218"/>
      <c r="B149" s="242" t="s">
        <v>166</v>
      </c>
      <c r="C149" s="226"/>
      <c r="D149" s="56"/>
      <c r="E149" s="56"/>
      <c r="F149" s="212"/>
      <c r="G149" s="229"/>
      <c r="H149" s="230"/>
      <c r="I149" s="188"/>
      <c r="J149" s="188"/>
      <c r="K149" s="722"/>
      <c r="L149" s="229"/>
      <c r="M149" s="230"/>
      <c r="N149" s="188"/>
      <c r="O149" s="188"/>
      <c r="P149" s="722"/>
      <c r="Q149" s="321"/>
    </row>
    <row r="150" spans="1:17" ht="18" customHeight="1">
      <c r="A150" s="218"/>
      <c r="B150" s="241" t="s">
        <v>171</v>
      </c>
      <c r="C150" s="226"/>
      <c r="D150" s="82"/>
      <c r="E150" s="82"/>
      <c r="F150" s="212"/>
      <c r="G150" s="229"/>
      <c r="H150" s="230"/>
      <c r="I150" s="188"/>
      <c r="J150" s="188"/>
      <c r="K150" s="722"/>
      <c r="L150" s="229"/>
      <c r="M150" s="230"/>
      <c r="N150" s="188"/>
      <c r="O150" s="188"/>
      <c r="P150" s="722"/>
      <c r="Q150" s="321"/>
    </row>
    <row r="151" spans="1:17" ht="18" customHeight="1">
      <c r="A151" s="218">
        <v>14</v>
      </c>
      <c r="B151" s="240" t="s">
        <v>349</v>
      </c>
      <c r="C151" s="226">
        <v>4902557</v>
      </c>
      <c r="D151" s="82" t="s">
        <v>12</v>
      </c>
      <c r="E151" s="65" t="s">
        <v>300</v>
      </c>
      <c r="F151" s="216">
        <v>1875</v>
      </c>
      <c r="G151" s="229">
        <v>0</v>
      </c>
      <c r="H151" s="230">
        <v>0</v>
      </c>
      <c r="I151" s="188">
        <f>G151-H151</f>
        <v>0</v>
      </c>
      <c r="J151" s="188">
        <f>$F151*I151</f>
        <v>0</v>
      </c>
      <c r="K151" s="722">
        <f>J151/1000000</f>
        <v>0</v>
      </c>
      <c r="L151" s="229">
        <v>0</v>
      </c>
      <c r="M151" s="230">
        <v>0</v>
      </c>
      <c r="N151" s="188">
        <f>L151-M151</f>
        <v>0</v>
      </c>
      <c r="O151" s="188">
        <f>$F151*N151</f>
        <v>0</v>
      </c>
      <c r="P151" s="722">
        <f>O151/1000000</f>
        <v>0</v>
      </c>
      <c r="Q151" s="519"/>
    </row>
    <row r="152" spans="1:17" ht="18" customHeight="1">
      <c r="A152" s="218">
        <v>15</v>
      </c>
      <c r="B152" s="240" t="s">
        <v>352</v>
      </c>
      <c r="C152" s="226">
        <v>4865114</v>
      </c>
      <c r="D152" s="82" t="s">
        <v>12</v>
      </c>
      <c r="E152" s="65" t="s">
        <v>300</v>
      </c>
      <c r="F152" s="216">
        <v>833.33</v>
      </c>
      <c r="G152" s="229">
        <v>999999</v>
      </c>
      <c r="H152" s="230">
        <v>999999</v>
      </c>
      <c r="I152" s="322">
        <f>G152-H152</f>
        <v>0</v>
      </c>
      <c r="J152" s="322">
        <f>$F152*I152</f>
        <v>0</v>
      </c>
      <c r="K152" s="724">
        <f>J152/1000000</f>
        <v>0</v>
      </c>
      <c r="L152" s="229">
        <v>999870</v>
      </c>
      <c r="M152" s="230">
        <v>999870</v>
      </c>
      <c r="N152" s="182">
        <f>L152-M152</f>
        <v>0</v>
      </c>
      <c r="O152" s="182">
        <f>$F152*N152</f>
        <v>0</v>
      </c>
      <c r="P152" s="734">
        <f>O152/1000000</f>
        <v>0</v>
      </c>
      <c r="Q152" s="326"/>
    </row>
    <row r="153" spans="1:17" ht="18" customHeight="1">
      <c r="A153" s="218">
        <v>16</v>
      </c>
      <c r="B153" s="240" t="s">
        <v>110</v>
      </c>
      <c r="C153" s="226">
        <v>4902508</v>
      </c>
      <c r="D153" s="82" t="s">
        <v>12</v>
      </c>
      <c r="E153" s="65" t="s">
        <v>300</v>
      </c>
      <c r="F153" s="216">
        <v>833.33</v>
      </c>
      <c r="G153" s="229">
        <v>718</v>
      </c>
      <c r="H153" s="230">
        <v>718</v>
      </c>
      <c r="I153" s="322">
        <f>G153-H153</f>
        <v>0</v>
      </c>
      <c r="J153" s="322">
        <f>$F153*I153</f>
        <v>0</v>
      </c>
      <c r="K153" s="724">
        <f>J153/1000000</f>
        <v>0</v>
      </c>
      <c r="L153" s="229">
        <v>8718</v>
      </c>
      <c r="M153" s="230">
        <v>8718</v>
      </c>
      <c r="N153" s="182">
        <f>L153-M153</f>
        <v>0</v>
      </c>
      <c r="O153" s="182">
        <f>$F153*N153</f>
        <v>0</v>
      </c>
      <c r="P153" s="734">
        <f>O153/1000000</f>
        <v>0</v>
      </c>
      <c r="Q153" s="326" t="s">
        <v>534</v>
      </c>
    </row>
    <row r="154" spans="1:17" ht="18" customHeight="1">
      <c r="A154" s="218"/>
      <c r="C154" s="226">
        <v>4864822</v>
      </c>
      <c r="D154" s="82" t="s">
        <v>12</v>
      </c>
      <c r="E154" s="65" t="s">
        <v>300</v>
      </c>
      <c r="F154" s="216">
        <v>100</v>
      </c>
      <c r="G154" s="229">
        <v>0</v>
      </c>
      <c r="H154" s="230">
        <v>0</v>
      </c>
      <c r="I154" s="188">
        <f>G154-H154</f>
        <v>0</v>
      </c>
      <c r="J154" s="188">
        <f>$F154*I154</f>
        <v>0</v>
      </c>
      <c r="K154" s="722">
        <f>J154/1000000</f>
        <v>0</v>
      </c>
      <c r="L154" s="229">
        <v>0</v>
      </c>
      <c r="M154" s="230">
        <v>0</v>
      </c>
      <c r="N154" s="188">
        <f>L154-M154</f>
        <v>0</v>
      </c>
      <c r="O154" s="188">
        <f>$F154*N154</f>
        <v>0</v>
      </c>
      <c r="P154" s="722">
        <f>O154/1000000</f>
        <v>0</v>
      </c>
      <c r="Q154" s="321" t="s">
        <v>521</v>
      </c>
    </row>
    <row r="155" spans="1:17" ht="18" customHeight="1">
      <c r="A155" s="218"/>
      <c r="B155" s="241" t="s">
        <v>172</v>
      </c>
      <c r="C155" s="226"/>
      <c r="D155" s="82"/>
      <c r="E155" s="82"/>
      <c r="F155" s="216"/>
      <c r="G155" s="229"/>
      <c r="H155" s="230"/>
      <c r="I155" s="188"/>
      <c r="J155" s="188"/>
      <c r="K155" s="722"/>
      <c r="L155" s="229"/>
      <c r="M155" s="230"/>
      <c r="N155" s="188"/>
      <c r="O155" s="188"/>
      <c r="P155" s="722"/>
      <c r="Q155" s="321"/>
    </row>
    <row r="156" spans="1:17" ht="18" customHeight="1">
      <c r="A156" s="218">
        <v>17</v>
      </c>
      <c r="B156" s="240" t="s">
        <v>431</v>
      </c>
      <c r="C156" s="226">
        <v>4864850</v>
      </c>
      <c r="D156" s="82" t="s">
        <v>12</v>
      </c>
      <c r="E156" s="65" t="s">
        <v>300</v>
      </c>
      <c r="F156" s="216">
        <v>-625</v>
      </c>
      <c r="G156" s="229">
        <v>542</v>
      </c>
      <c r="H156" s="230">
        <v>542</v>
      </c>
      <c r="I156" s="188">
        <f>G156-H156</f>
        <v>0</v>
      </c>
      <c r="J156" s="188">
        <f>$F156*I156</f>
        <v>0</v>
      </c>
      <c r="K156" s="722">
        <f>J156/1000000</f>
        <v>0</v>
      </c>
      <c r="L156" s="229">
        <v>12711</v>
      </c>
      <c r="M156" s="230">
        <v>11572</v>
      </c>
      <c r="N156" s="188">
        <f>L156-M156</f>
        <v>1139</v>
      </c>
      <c r="O156" s="188">
        <f>$F156*N156</f>
        <v>-711875</v>
      </c>
      <c r="P156" s="722">
        <f>O156/1000000</f>
        <v>-0.71187500000000004</v>
      </c>
      <c r="Q156" s="321"/>
    </row>
    <row r="157" spans="1:17" ht="18" customHeight="1">
      <c r="A157" s="218"/>
      <c r="B157" s="242" t="s">
        <v>46</v>
      </c>
      <c r="C157" s="216"/>
      <c r="D157" s="56"/>
      <c r="E157" s="56"/>
      <c r="F157" s="216"/>
      <c r="G157" s="229"/>
      <c r="H157" s="230"/>
      <c r="I157" s="188"/>
      <c r="J157" s="188"/>
      <c r="K157" s="722"/>
      <c r="L157" s="229"/>
      <c r="M157" s="230"/>
      <c r="N157" s="188"/>
      <c r="O157" s="188"/>
      <c r="P157" s="722"/>
      <c r="Q157" s="321"/>
    </row>
    <row r="158" spans="1:17" ht="18" customHeight="1">
      <c r="A158" s="218"/>
      <c r="B158" s="242" t="s">
        <v>47</v>
      </c>
      <c r="C158" s="216"/>
      <c r="D158" s="56"/>
      <c r="E158" s="56"/>
      <c r="F158" s="216"/>
      <c r="G158" s="229"/>
      <c r="H158" s="230"/>
      <c r="I158" s="188"/>
      <c r="J158" s="188"/>
      <c r="K158" s="722"/>
      <c r="L158" s="229"/>
      <c r="M158" s="230"/>
      <c r="N158" s="188"/>
      <c r="O158" s="188"/>
      <c r="P158" s="722"/>
      <c r="Q158" s="321"/>
    </row>
    <row r="159" spans="1:17" ht="18" customHeight="1">
      <c r="A159" s="218"/>
      <c r="B159" s="242" t="s">
        <v>48</v>
      </c>
      <c r="C159" s="216"/>
      <c r="D159" s="56"/>
      <c r="E159" s="56"/>
      <c r="F159" s="216"/>
      <c r="G159" s="229"/>
      <c r="H159" s="230"/>
      <c r="I159" s="188"/>
      <c r="J159" s="188"/>
      <c r="K159" s="722"/>
      <c r="L159" s="229"/>
      <c r="M159" s="230"/>
      <c r="N159" s="188"/>
      <c r="O159" s="188"/>
      <c r="P159" s="722"/>
      <c r="Q159" s="321"/>
    </row>
    <row r="160" spans="1:17" ht="17.25" customHeight="1">
      <c r="A160" s="218">
        <v>18</v>
      </c>
      <c r="B160" s="240" t="s">
        <v>49</v>
      </c>
      <c r="C160" s="226">
        <v>4865065</v>
      </c>
      <c r="D160" s="82" t="s">
        <v>12</v>
      </c>
      <c r="E160" s="65" t="s">
        <v>300</v>
      </c>
      <c r="F160" s="226">
        <v>-266.66699999999997</v>
      </c>
      <c r="G160" s="229">
        <v>0</v>
      </c>
      <c r="H160" s="230">
        <v>0</v>
      </c>
      <c r="I160" s="188">
        <f>G160-H160</f>
        <v>0</v>
      </c>
      <c r="J160" s="188">
        <f>$F160*I160</f>
        <v>0</v>
      </c>
      <c r="K160" s="722">
        <f>J160/1000000</f>
        <v>0</v>
      </c>
      <c r="L160" s="229">
        <v>999995</v>
      </c>
      <c r="M160" s="230">
        <v>999995</v>
      </c>
      <c r="N160" s="188">
        <f>L160-M160</f>
        <v>0</v>
      </c>
      <c r="O160" s="188">
        <f>$F160*N160</f>
        <v>0</v>
      </c>
      <c r="P160" s="722">
        <f>O160/1000000</f>
        <v>0</v>
      </c>
      <c r="Q160" s="541"/>
    </row>
    <row r="161" spans="1:17" ht="18" customHeight="1">
      <c r="A161" s="218">
        <v>19</v>
      </c>
      <c r="B161" s="240" t="s">
        <v>50</v>
      </c>
      <c r="C161" s="226">
        <v>4902541</v>
      </c>
      <c r="D161" s="82" t="s">
        <v>12</v>
      </c>
      <c r="E161" s="65" t="s">
        <v>300</v>
      </c>
      <c r="F161" s="216">
        <v>-100</v>
      </c>
      <c r="G161" s="229">
        <v>999482</v>
      </c>
      <c r="H161" s="230">
        <v>999482</v>
      </c>
      <c r="I161" s="188">
        <f>G161-H161</f>
        <v>0</v>
      </c>
      <c r="J161" s="188">
        <f>$F161*I161</f>
        <v>0</v>
      </c>
      <c r="K161" s="722">
        <f>J161/1000000</f>
        <v>0</v>
      </c>
      <c r="L161" s="229">
        <v>999486</v>
      </c>
      <c r="M161" s="230">
        <v>999486</v>
      </c>
      <c r="N161" s="188">
        <f>L161-M161</f>
        <v>0</v>
      </c>
      <c r="O161" s="188">
        <f>$F161*N161</f>
        <v>0</v>
      </c>
      <c r="P161" s="722">
        <f>O161/1000000</f>
        <v>0</v>
      </c>
      <c r="Q161" s="321"/>
    </row>
    <row r="162" spans="1:17" ht="18" customHeight="1">
      <c r="A162" s="218">
        <v>20</v>
      </c>
      <c r="B162" s="240" t="s">
        <v>51</v>
      </c>
      <c r="C162" s="226">
        <v>4902539</v>
      </c>
      <c r="D162" s="82" t="s">
        <v>12</v>
      </c>
      <c r="E162" s="65" t="s">
        <v>300</v>
      </c>
      <c r="F162" s="872">
        <v>-100</v>
      </c>
      <c r="G162" s="230">
        <v>3099</v>
      </c>
      <c r="H162" s="230">
        <v>3094</v>
      </c>
      <c r="I162" s="188">
        <f>G162-H162</f>
        <v>5</v>
      </c>
      <c r="J162" s="188">
        <f>$F162*I162</f>
        <v>-500</v>
      </c>
      <c r="K162" s="722">
        <f>J162/1000000</f>
        <v>-5.0000000000000001E-4</v>
      </c>
      <c r="L162" s="229">
        <v>36697</v>
      </c>
      <c r="M162" s="230">
        <v>36502</v>
      </c>
      <c r="N162" s="188">
        <f>L162-M162</f>
        <v>195</v>
      </c>
      <c r="O162" s="188">
        <f>$F162*N162</f>
        <v>-19500</v>
      </c>
      <c r="P162" s="722">
        <f>O162/1000000</f>
        <v>-1.95E-2</v>
      </c>
      <c r="Q162" s="321"/>
    </row>
    <row r="163" spans="1:17" ht="18" customHeight="1">
      <c r="A163" s="218"/>
      <c r="B163" s="241" t="s">
        <v>52</v>
      </c>
      <c r="C163" s="226"/>
      <c r="D163" s="82"/>
      <c r="E163" s="82"/>
      <c r="F163" s="872"/>
      <c r="G163" s="230"/>
      <c r="H163" s="230"/>
      <c r="I163" s="188"/>
      <c r="J163" s="188"/>
      <c r="K163" s="722"/>
      <c r="L163" s="229"/>
      <c r="M163" s="230"/>
      <c r="N163" s="188"/>
      <c r="O163" s="188"/>
      <c r="P163" s="722"/>
      <c r="Q163" s="321"/>
    </row>
    <row r="164" spans="1:17" ht="18" customHeight="1">
      <c r="A164" s="218">
        <v>21</v>
      </c>
      <c r="B164" s="240" t="s">
        <v>53</v>
      </c>
      <c r="C164" s="226">
        <v>4902591</v>
      </c>
      <c r="D164" s="82" t="s">
        <v>12</v>
      </c>
      <c r="E164" s="65" t="s">
        <v>300</v>
      </c>
      <c r="F164" s="872">
        <v>-1333</v>
      </c>
      <c r="G164" s="230">
        <v>739</v>
      </c>
      <c r="H164" s="230">
        <v>739</v>
      </c>
      <c r="I164" s="188">
        <f t="shared" ref="I164:I170" si="21">G164-H164</f>
        <v>0</v>
      </c>
      <c r="J164" s="188">
        <f t="shared" ref="J164:J170" si="22">$F164*I164</f>
        <v>0</v>
      </c>
      <c r="K164" s="722">
        <f t="shared" ref="K164:K170" si="23">J164/1000000</f>
        <v>0</v>
      </c>
      <c r="L164" s="229">
        <v>632</v>
      </c>
      <c r="M164" s="230">
        <v>624</v>
      </c>
      <c r="N164" s="188">
        <f t="shared" ref="N164:N170" si="24">L164-M164</f>
        <v>8</v>
      </c>
      <c r="O164" s="188">
        <f t="shared" ref="O164:O170" si="25">$F164*N164</f>
        <v>-10664</v>
      </c>
      <c r="P164" s="722">
        <f t="shared" ref="P164:P170" si="26">O164/1000000</f>
        <v>-1.0664E-2</v>
      </c>
      <c r="Q164" s="321"/>
    </row>
    <row r="165" spans="1:17" ht="18" customHeight="1">
      <c r="A165" s="218">
        <v>22</v>
      </c>
      <c r="B165" s="240" t="s">
        <v>54</v>
      </c>
      <c r="C165" s="226">
        <v>4902528</v>
      </c>
      <c r="D165" s="82" t="s">
        <v>12</v>
      </c>
      <c r="E165" s="65" t="s">
        <v>300</v>
      </c>
      <c r="F165" s="872">
        <v>-100</v>
      </c>
      <c r="G165" s="230">
        <v>304</v>
      </c>
      <c r="H165" s="230">
        <v>300</v>
      </c>
      <c r="I165" s="188">
        <f>G165-H165</f>
        <v>4</v>
      </c>
      <c r="J165" s="188">
        <f>$F165*I165</f>
        <v>-400</v>
      </c>
      <c r="K165" s="722">
        <f>J165/1000000</f>
        <v>-4.0000000000000002E-4</v>
      </c>
      <c r="L165" s="229">
        <v>4904</v>
      </c>
      <c r="M165" s="230">
        <v>4860</v>
      </c>
      <c r="N165" s="188">
        <f>L165-M165</f>
        <v>44</v>
      </c>
      <c r="O165" s="188">
        <f>$F165*N165</f>
        <v>-4400</v>
      </c>
      <c r="P165" s="722">
        <f>O165/1000000</f>
        <v>-4.4000000000000003E-3</v>
      </c>
      <c r="Q165" s="321"/>
    </row>
    <row r="166" spans="1:17" ht="18" customHeight="1">
      <c r="A166" s="218">
        <v>23</v>
      </c>
      <c r="B166" s="240" t="s">
        <v>55</v>
      </c>
      <c r="C166" s="226">
        <v>4902523</v>
      </c>
      <c r="D166" s="82" t="s">
        <v>12</v>
      </c>
      <c r="E166" s="65" t="s">
        <v>300</v>
      </c>
      <c r="F166" s="872">
        <v>-100</v>
      </c>
      <c r="G166" s="230">
        <v>999803</v>
      </c>
      <c r="H166" s="230">
        <v>999808</v>
      </c>
      <c r="I166" s="188">
        <f t="shared" si="21"/>
        <v>-5</v>
      </c>
      <c r="J166" s="188">
        <f t="shared" si="22"/>
        <v>500</v>
      </c>
      <c r="K166" s="722">
        <f t="shared" si="23"/>
        <v>5.0000000000000001E-4</v>
      </c>
      <c r="L166" s="229">
        <v>999942</v>
      </c>
      <c r="M166" s="230">
        <v>999942</v>
      </c>
      <c r="N166" s="188">
        <f t="shared" si="24"/>
        <v>0</v>
      </c>
      <c r="O166" s="188">
        <f t="shared" si="25"/>
        <v>0</v>
      </c>
      <c r="P166" s="722">
        <f t="shared" si="26"/>
        <v>0</v>
      </c>
      <c r="Q166" s="312" t="s">
        <v>525</v>
      </c>
    </row>
    <row r="167" spans="1:17" ht="18" customHeight="1">
      <c r="A167" s="218"/>
      <c r="B167" s="240"/>
      <c r="C167" s="226"/>
      <c r="D167" s="82"/>
      <c r="E167" s="65"/>
      <c r="F167" s="872"/>
      <c r="G167" s="230"/>
      <c r="H167" s="230"/>
      <c r="I167" s="188"/>
      <c r="J167" s="188"/>
      <c r="K167" s="881">
        <v>3.0000000000000001E-5</v>
      </c>
      <c r="L167" s="229"/>
      <c r="M167" s="230"/>
      <c r="N167" s="188"/>
      <c r="O167" s="188"/>
      <c r="P167" s="722"/>
      <c r="Q167" s="321" t="s">
        <v>528</v>
      </c>
    </row>
    <row r="168" spans="1:17" ht="18" customHeight="1">
      <c r="A168" s="218">
        <v>24</v>
      </c>
      <c r="B168" s="240" t="s">
        <v>56</v>
      </c>
      <c r="C168" s="226">
        <v>4865093</v>
      </c>
      <c r="D168" s="82" t="s">
        <v>12</v>
      </c>
      <c r="E168" s="65" t="s">
        <v>300</v>
      </c>
      <c r="F168" s="872">
        <v>-100</v>
      </c>
      <c r="G168" s="230">
        <v>0</v>
      </c>
      <c r="H168" s="230">
        <v>0</v>
      </c>
      <c r="I168" s="188">
        <f>G168-H168</f>
        <v>0</v>
      </c>
      <c r="J168" s="188">
        <f>$F168*I168</f>
        <v>0</v>
      </c>
      <c r="K168" s="722">
        <f>J168/1000000</f>
        <v>0</v>
      </c>
      <c r="L168" s="229">
        <v>0</v>
      </c>
      <c r="M168" s="230">
        <v>0</v>
      </c>
      <c r="N168" s="188">
        <f>L168-M168</f>
        <v>0</v>
      </c>
      <c r="O168" s="188">
        <f>$F168*N168</f>
        <v>0</v>
      </c>
      <c r="P168" s="722">
        <f>O168/1000000</f>
        <v>0</v>
      </c>
      <c r="Q168" s="321"/>
    </row>
    <row r="169" spans="1:17" ht="18" customHeight="1">
      <c r="A169" s="218">
        <v>25</v>
      </c>
      <c r="B169" s="217" t="s">
        <v>57</v>
      </c>
      <c r="C169" s="216">
        <v>4902548</v>
      </c>
      <c r="D169" s="56" t="s">
        <v>12</v>
      </c>
      <c r="E169" s="65" t="s">
        <v>300</v>
      </c>
      <c r="F169" s="872">
        <v>-100</v>
      </c>
      <c r="G169" s="230">
        <v>0</v>
      </c>
      <c r="H169" s="230">
        <v>0</v>
      </c>
      <c r="I169" s="188">
        <f t="shared" si="21"/>
        <v>0</v>
      </c>
      <c r="J169" s="188">
        <f t="shared" si="22"/>
        <v>0</v>
      </c>
      <c r="K169" s="722">
        <f t="shared" si="23"/>
        <v>0</v>
      </c>
      <c r="L169" s="229">
        <v>0</v>
      </c>
      <c r="M169" s="230">
        <v>0</v>
      </c>
      <c r="N169" s="188">
        <f t="shared" si="24"/>
        <v>0</v>
      </c>
      <c r="O169" s="188">
        <f t="shared" si="25"/>
        <v>0</v>
      </c>
      <c r="P169" s="722">
        <f t="shared" si="26"/>
        <v>0</v>
      </c>
      <c r="Q169" s="321"/>
    </row>
    <row r="170" spans="1:17" ht="18" customHeight="1">
      <c r="A170" s="218">
        <v>26</v>
      </c>
      <c r="B170" s="217" t="s">
        <v>58</v>
      </c>
      <c r="C170" s="216">
        <v>4902564</v>
      </c>
      <c r="D170" s="56" t="s">
        <v>12</v>
      </c>
      <c r="E170" s="65" t="s">
        <v>300</v>
      </c>
      <c r="F170" s="872">
        <v>-100</v>
      </c>
      <c r="G170" s="230">
        <v>1574</v>
      </c>
      <c r="H170" s="230">
        <v>1567</v>
      </c>
      <c r="I170" s="188">
        <f t="shared" si="21"/>
        <v>7</v>
      </c>
      <c r="J170" s="188">
        <f t="shared" si="22"/>
        <v>-700</v>
      </c>
      <c r="K170" s="722">
        <f t="shared" si="23"/>
        <v>-6.9999999999999999E-4</v>
      </c>
      <c r="L170" s="229">
        <v>13772</v>
      </c>
      <c r="M170" s="230">
        <v>13600</v>
      </c>
      <c r="N170" s="188">
        <f t="shared" si="24"/>
        <v>172</v>
      </c>
      <c r="O170" s="188">
        <f t="shared" si="25"/>
        <v>-17200</v>
      </c>
      <c r="P170" s="722">
        <f t="shared" si="26"/>
        <v>-1.72E-2</v>
      </c>
      <c r="Q170" s="321"/>
    </row>
    <row r="171" spans="1:17" ht="18" customHeight="1">
      <c r="A171" s="218"/>
      <c r="B171" s="242" t="s">
        <v>71</v>
      </c>
      <c r="C171" s="216"/>
      <c r="D171" s="56"/>
      <c r="E171" s="56"/>
      <c r="F171" s="872"/>
      <c r="G171" s="230"/>
      <c r="H171" s="230"/>
      <c r="I171" s="188"/>
      <c r="J171" s="188"/>
      <c r="K171" s="722"/>
      <c r="L171" s="229"/>
      <c r="M171" s="230"/>
      <c r="N171" s="188"/>
      <c r="O171" s="188"/>
      <c r="P171" s="722"/>
      <c r="Q171" s="321"/>
    </row>
    <row r="172" spans="1:17" ht="18" customHeight="1">
      <c r="A172" s="218">
        <v>27</v>
      </c>
      <c r="B172" s="217" t="s">
        <v>72</v>
      </c>
      <c r="C172" s="216">
        <v>4902529</v>
      </c>
      <c r="D172" s="56" t="s">
        <v>12</v>
      </c>
      <c r="E172" s="65" t="s">
        <v>300</v>
      </c>
      <c r="F172" s="872">
        <v>400</v>
      </c>
      <c r="G172" s="230">
        <v>999999</v>
      </c>
      <c r="H172" s="230">
        <v>999999</v>
      </c>
      <c r="I172" s="188">
        <f>G172-H172</f>
        <v>0</v>
      </c>
      <c r="J172" s="188">
        <f>$F172*I172</f>
        <v>0</v>
      </c>
      <c r="K172" s="722">
        <f>J172/1000000</f>
        <v>0</v>
      </c>
      <c r="L172" s="229">
        <v>999991</v>
      </c>
      <c r="M172" s="230">
        <v>999993</v>
      </c>
      <c r="N172" s="188">
        <f>L172-M172</f>
        <v>-2</v>
      </c>
      <c r="O172" s="188">
        <f>$F172*N172</f>
        <v>-800</v>
      </c>
      <c r="P172" s="722">
        <f>O172/1000000</f>
        <v>-8.0000000000000004E-4</v>
      </c>
      <c r="Q172" s="321"/>
    </row>
    <row r="173" spans="1:17" ht="18" customHeight="1">
      <c r="A173" s="218">
        <v>28</v>
      </c>
      <c r="B173" s="217" t="s">
        <v>73</v>
      </c>
      <c r="C173" s="216">
        <v>4902525</v>
      </c>
      <c r="D173" s="56" t="s">
        <v>12</v>
      </c>
      <c r="E173" s="65" t="s">
        <v>300</v>
      </c>
      <c r="F173" s="872">
        <v>-400</v>
      </c>
      <c r="G173" s="230">
        <v>999895</v>
      </c>
      <c r="H173" s="230">
        <v>999895</v>
      </c>
      <c r="I173" s="188">
        <f>G173-H173</f>
        <v>0</v>
      </c>
      <c r="J173" s="188">
        <f>$F173*I173</f>
        <v>0</v>
      </c>
      <c r="K173" s="722">
        <f>J173/1000000</f>
        <v>0</v>
      </c>
      <c r="L173" s="229">
        <v>999460</v>
      </c>
      <c r="M173" s="230">
        <v>999460</v>
      </c>
      <c r="N173" s="188">
        <f>L173-M173</f>
        <v>0</v>
      </c>
      <c r="O173" s="188">
        <f>$F173*N173</f>
        <v>0</v>
      </c>
      <c r="P173" s="722">
        <f>O173/1000000</f>
        <v>0</v>
      </c>
      <c r="Q173" s="321"/>
    </row>
    <row r="174" spans="1:17" ht="18" customHeight="1">
      <c r="A174" s="218"/>
      <c r="B174" s="234" t="s">
        <v>403</v>
      </c>
      <c r="C174" s="216"/>
      <c r="D174" s="56"/>
      <c r="E174" s="65"/>
      <c r="F174" s="872"/>
      <c r="G174" s="230"/>
      <c r="H174" s="230"/>
      <c r="I174" s="188"/>
      <c r="J174" s="188"/>
      <c r="K174" s="722"/>
      <c r="L174" s="229"/>
      <c r="M174" s="230"/>
      <c r="N174" s="188"/>
      <c r="O174" s="188"/>
      <c r="P174" s="722"/>
      <c r="Q174" s="658"/>
    </row>
    <row r="175" spans="1:17" ht="18" customHeight="1">
      <c r="A175" s="218">
        <v>29</v>
      </c>
      <c r="B175" s="802" t="s">
        <v>402</v>
      </c>
      <c r="C175" s="216">
        <v>4864994</v>
      </c>
      <c r="D175" s="56" t="s">
        <v>12</v>
      </c>
      <c r="E175" s="65" t="s">
        <v>300</v>
      </c>
      <c r="F175" s="872">
        <v>-800</v>
      </c>
      <c r="G175" s="230">
        <v>2627</v>
      </c>
      <c r="H175" s="230">
        <v>2627</v>
      </c>
      <c r="I175" s="188">
        <f>G175-H175</f>
        <v>0</v>
      </c>
      <c r="J175" s="188">
        <f>$F175*I175</f>
        <v>0</v>
      </c>
      <c r="K175" s="722">
        <f>J175/1000000</f>
        <v>0</v>
      </c>
      <c r="L175" s="229">
        <v>3535</v>
      </c>
      <c r="M175" s="230">
        <v>2730</v>
      </c>
      <c r="N175" s="188">
        <f>L175-M175</f>
        <v>805</v>
      </c>
      <c r="O175" s="188">
        <f>$F175*N175</f>
        <v>-644000</v>
      </c>
      <c r="P175" s="722">
        <f>O175/1000000</f>
        <v>-0.64400000000000002</v>
      </c>
      <c r="Q175" s="659"/>
    </row>
    <row r="176" spans="1:17" s="335" customFormat="1" ht="18">
      <c r="A176" s="654"/>
      <c r="B176" s="234" t="s">
        <v>404</v>
      </c>
      <c r="C176" s="207"/>
      <c r="D176" s="82"/>
      <c r="E176" s="65"/>
      <c r="F176" s="285"/>
      <c r="G176" s="230"/>
      <c r="H176" s="230"/>
      <c r="I176" s="216"/>
      <c r="J176" s="216"/>
      <c r="K176" s="705"/>
      <c r="L176" s="229"/>
      <c r="M176" s="230"/>
      <c r="N176" s="216"/>
      <c r="O176" s="216"/>
      <c r="P176" s="705"/>
      <c r="Q176" s="312"/>
    </row>
    <row r="177" spans="1:17" s="335" customFormat="1" ht="18">
      <c r="A177" s="654">
        <v>30</v>
      </c>
      <c r="B177" s="487" t="s">
        <v>409</v>
      </c>
      <c r="C177" s="207">
        <v>4864960</v>
      </c>
      <c r="D177" s="82" t="s">
        <v>12</v>
      </c>
      <c r="E177" s="65" t="s">
        <v>300</v>
      </c>
      <c r="F177" s="285">
        <v>-1000</v>
      </c>
      <c r="G177" s="229">
        <v>973800</v>
      </c>
      <c r="H177" s="230">
        <v>973807</v>
      </c>
      <c r="I177" s="230">
        <f>G177-H177</f>
        <v>-7</v>
      </c>
      <c r="J177" s="230">
        <f>$F177*I177</f>
        <v>7000</v>
      </c>
      <c r="K177" s="698">
        <f>J177/1000000</f>
        <v>7.0000000000000001E-3</v>
      </c>
      <c r="L177" s="230">
        <v>2189</v>
      </c>
      <c r="M177" s="230">
        <v>2308</v>
      </c>
      <c r="N177" s="230">
        <f>L177-M177</f>
        <v>-119</v>
      </c>
      <c r="O177" s="230">
        <f>$F177*N177</f>
        <v>119000</v>
      </c>
      <c r="P177" s="698">
        <f>O177/1000000</f>
        <v>0.11899999999999999</v>
      </c>
      <c r="Q177" s="312"/>
    </row>
    <row r="178" spans="1:17" ht="18">
      <c r="A178" s="654">
        <v>31</v>
      </c>
      <c r="B178" s="487" t="s">
        <v>410</v>
      </c>
      <c r="C178" s="207">
        <v>5129960</v>
      </c>
      <c r="D178" s="82" t="s">
        <v>12</v>
      </c>
      <c r="E178" s="65" t="s">
        <v>300</v>
      </c>
      <c r="F178" s="212">
        <v>-281.25</v>
      </c>
      <c r="G178" s="229">
        <v>999737</v>
      </c>
      <c r="H178" s="230">
        <v>999543</v>
      </c>
      <c r="I178" s="230">
        <f>G178-H178</f>
        <v>194</v>
      </c>
      <c r="J178" s="230">
        <f>$F178*I178</f>
        <v>-54562.5</v>
      </c>
      <c r="K178" s="698">
        <f>J178/1000000</f>
        <v>-5.45625E-2</v>
      </c>
      <c r="L178" s="230">
        <v>867</v>
      </c>
      <c r="M178" s="230">
        <v>800</v>
      </c>
      <c r="N178" s="230">
        <f>L178-M178</f>
        <v>67</v>
      </c>
      <c r="O178" s="230">
        <f>$F178*N178</f>
        <v>-18843.75</v>
      </c>
      <c r="P178" s="698">
        <f>O178/1000000</f>
        <v>-1.8843749999999999E-2</v>
      </c>
      <c r="Q178" s="312"/>
    </row>
    <row r="179" spans="1:17" ht="18">
      <c r="A179" s="654"/>
      <c r="B179" s="242" t="s">
        <v>489</v>
      </c>
      <c r="C179" s="207"/>
      <c r="D179" s="82"/>
      <c r="E179" s="65"/>
      <c r="F179" s="337"/>
      <c r="G179" s="229"/>
      <c r="H179" s="230"/>
      <c r="I179" s="230"/>
      <c r="J179" s="230"/>
      <c r="K179" s="698"/>
      <c r="L179" s="230"/>
      <c r="M179" s="230"/>
      <c r="N179" s="230"/>
      <c r="O179" s="230"/>
      <c r="P179" s="703"/>
      <c r="Q179" s="312"/>
    </row>
    <row r="180" spans="1:17" ht="15">
      <c r="A180" s="654">
        <v>32</v>
      </c>
      <c r="B180" s="821" t="s">
        <v>490</v>
      </c>
      <c r="C180" s="643" t="s">
        <v>491</v>
      </c>
      <c r="D180" s="822" t="s">
        <v>432</v>
      </c>
      <c r="E180" s="683" t="s">
        <v>300</v>
      </c>
      <c r="F180" s="823">
        <v>-600</v>
      </c>
      <c r="G180" s="229">
        <v>1.77</v>
      </c>
      <c r="H180" s="230">
        <v>1.73</v>
      </c>
      <c r="I180" s="230">
        <f>G180-H180</f>
        <v>4.0000000000000036E-2</v>
      </c>
      <c r="J180" s="230">
        <f>$F180*I180</f>
        <v>-24.000000000000021</v>
      </c>
      <c r="K180" s="698">
        <f>J180/1000000</f>
        <v>-2.4000000000000021E-5</v>
      </c>
      <c r="L180" s="230">
        <v>82.53</v>
      </c>
      <c r="M180" s="230">
        <v>72.78</v>
      </c>
      <c r="N180" s="230">
        <f>L180-M180</f>
        <v>9.75</v>
      </c>
      <c r="O180" s="230">
        <f>$F180*N180</f>
        <v>-5850</v>
      </c>
      <c r="P180" s="698">
        <f>O180/1000000</f>
        <v>-5.8500000000000002E-3</v>
      </c>
      <c r="Q180" s="312"/>
    </row>
    <row r="181" spans="1:17" ht="16.5">
      <c r="A181" s="218">
        <v>33</v>
      </c>
      <c r="B181" s="821" t="s">
        <v>492</v>
      </c>
      <c r="C181" s="643" t="s">
        <v>488</v>
      </c>
      <c r="D181" s="822" t="s">
        <v>432</v>
      </c>
      <c r="E181" s="683" t="s">
        <v>300</v>
      </c>
      <c r="F181" s="823">
        <v>-3000</v>
      </c>
      <c r="G181" s="229">
        <v>1.43</v>
      </c>
      <c r="H181" s="230">
        <v>1.0900000000000001</v>
      </c>
      <c r="I181" s="230">
        <f>G181-H181</f>
        <v>0.33999999999999986</v>
      </c>
      <c r="J181" s="230">
        <f>$F181*I181</f>
        <v>-1019.9999999999995</v>
      </c>
      <c r="K181" s="698">
        <f>J181/1000000</f>
        <v>-1.0199999999999996E-3</v>
      </c>
      <c r="L181" s="230">
        <v>57.34</v>
      </c>
      <c r="M181" s="230">
        <v>52.47</v>
      </c>
      <c r="N181" s="230">
        <f>L181-M181</f>
        <v>4.8700000000000045</v>
      </c>
      <c r="O181" s="230">
        <f>$F181*N181</f>
        <v>-14610.000000000015</v>
      </c>
      <c r="P181" s="698">
        <f>O181/1000000</f>
        <v>-1.4610000000000015E-2</v>
      </c>
      <c r="Q181" s="312"/>
    </row>
    <row r="182" spans="1:17" ht="16.5">
      <c r="A182" s="216"/>
      <c r="B182" s="879" t="s">
        <v>531</v>
      </c>
      <c r="C182" s="643"/>
      <c r="D182" s="822"/>
      <c r="E182" s="683"/>
      <c r="F182" s="823"/>
      <c r="G182" s="229"/>
      <c r="H182" s="230"/>
      <c r="I182" s="230"/>
      <c r="J182" s="230"/>
      <c r="K182" s="698"/>
      <c r="L182" s="230"/>
      <c r="M182" s="230"/>
      <c r="N182" s="230"/>
      <c r="O182" s="230"/>
      <c r="P182" s="703"/>
      <c r="Q182" s="312"/>
    </row>
    <row r="183" spans="1:17" ht="17.25" thickBot="1">
      <c r="A183" s="660">
        <v>34</v>
      </c>
      <c r="B183" s="217" t="s">
        <v>162</v>
      </c>
      <c r="C183" s="216">
        <v>4902572</v>
      </c>
      <c r="D183" s="822" t="s">
        <v>432</v>
      </c>
      <c r="E183" s="683" t="s">
        <v>300</v>
      </c>
      <c r="F183" s="823">
        <v>100</v>
      </c>
      <c r="G183" s="229">
        <v>999999</v>
      </c>
      <c r="H183" s="230">
        <v>999998</v>
      </c>
      <c r="I183" s="230">
        <f>G183-H183</f>
        <v>1</v>
      </c>
      <c r="J183" s="230">
        <f>$F183*I183</f>
        <v>100</v>
      </c>
      <c r="K183" s="698">
        <f>J183/1000000</f>
        <v>1E-4</v>
      </c>
      <c r="L183" s="230">
        <v>999870</v>
      </c>
      <c r="M183" s="230">
        <v>999973</v>
      </c>
      <c r="N183" s="230">
        <f>L183-M183</f>
        <v>-103</v>
      </c>
      <c r="O183" s="230">
        <f>$F183*N183</f>
        <v>-10300</v>
      </c>
      <c r="P183" s="698">
        <f>O183/1000000</f>
        <v>-1.03E-2</v>
      </c>
      <c r="Q183" s="312"/>
    </row>
    <row r="184" spans="1:17" ht="18" customHeight="1" thickBot="1">
      <c r="A184" s="660"/>
      <c r="B184" s="873"/>
      <c r="C184" s="220"/>
      <c r="D184" s="874"/>
      <c r="E184" s="875"/>
      <c r="F184" s="876"/>
      <c r="G184" s="605"/>
      <c r="H184" s="661"/>
      <c r="I184" s="661"/>
      <c r="J184" s="661"/>
      <c r="K184" s="877">
        <v>-2E-3</v>
      </c>
      <c r="L184" s="661"/>
      <c r="M184" s="661"/>
      <c r="N184" s="230"/>
      <c r="O184" s="230"/>
      <c r="P184" s="698">
        <v>-5.1999999999999998E-3</v>
      </c>
      <c r="Q184" s="871" t="s">
        <v>528</v>
      </c>
    </row>
    <row r="185" spans="1:17" s="380" customFormat="1" ht="15" customHeight="1">
      <c r="A185" s="335"/>
      <c r="B185" s="335"/>
      <c r="C185" s="335"/>
      <c r="D185" s="335"/>
      <c r="E185" s="335"/>
      <c r="F185" s="335"/>
      <c r="K185" s="620"/>
      <c r="P185" s="620"/>
    </row>
    <row r="187" spans="1:17" ht="20.25">
      <c r="A187" s="211" t="s">
        <v>270</v>
      </c>
      <c r="K187" s="476">
        <f>SUM(K131:K185)</f>
        <v>-0.17037649999999999</v>
      </c>
      <c r="P187" s="476">
        <f>SUM(P131:P185)</f>
        <v>-1.259912771</v>
      </c>
    </row>
    <row r="188" spans="1:17">
      <c r="A188" s="34"/>
      <c r="K188" s="706"/>
      <c r="P188" s="706"/>
    </row>
    <row r="189" spans="1:17">
      <c r="A189" s="34"/>
      <c r="K189" s="706"/>
      <c r="P189" s="706"/>
    </row>
    <row r="190" spans="1:17" ht="18">
      <c r="A190" s="34"/>
      <c r="K190" s="706"/>
      <c r="P190" s="706"/>
      <c r="Q190" s="413" t="str">
        <f>NDPL!$Q$1</f>
        <v>JULY-2024</v>
      </c>
    </row>
    <row r="191" spans="1:17">
      <c r="A191" s="34"/>
      <c r="K191" s="706"/>
      <c r="P191" s="706"/>
    </row>
    <row r="192" spans="1:17">
      <c r="A192" s="34"/>
      <c r="K192" s="706"/>
      <c r="P192" s="706"/>
    </row>
    <row r="193" spans="1:17">
      <c r="A193" s="34"/>
      <c r="K193" s="706"/>
      <c r="P193" s="706"/>
    </row>
    <row r="194" spans="1:17" ht="13.5" thickBot="1">
      <c r="A194" s="2"/>
      <c r="B194" s="4"/>
      <c r="C194" s="4"/>
      <c r="D194" s="30"/>
      <c r="E194" s="30"/>
      <c r="F194" s="15"/>
      <c r="G194" s="15"/>
      <c r="H194" s="15"/>
      <c r="I194" s="15"/>
      <c r="J194" s="15"/>
      <c r="K194" s="31"/>
    </row>
    <row r="195" spans="1:17" ht="27.75">
      <c r="A195" s="281" t="s">
        <v>175</v>
      </c>
      <c r="B195" s="100"/>
      <c r="C195" s="96"/>
      <c r="D195" s="96"/>
      <c r="E195" s="96"/>
      <c r="F195" s="134"/>
      <c r="G195" s="134"/>
      <c r="H195" s="134"/>
      <c r="I195" s="134"/>
      <c r="J195" s="134"/>
      <c r="K195" s="135"/>
      <c r="L195" s="380"/>
      <c r="M195" s="380"/>
      <c r="N195" s="380"/>
      <c r="O195" s="380"/>
      <c r="P195" s="620"/>
      <c r="Q195" s="381"/>
    </row>
    <row r="196" spans="1:17" ht="24.75" customHeight="1">
      <c r="A196" s="280" t="s">
        <v>272</v>
      </c>
      <c r="B196" s="32"/>
      <c r="C196" s="32"/>
      <c r="D196" s="32"/>
      <c r="E196" s="32"/>
      <c r="F196" s="32"/>
      <c r="G196" s="32"/>
      <c r="H196" s="32"/>
      <c r="I196" s="32"/>
      <c r="J196" s="32"/>
      <c r="K196" s="279">
        <f>K125</f>
        <v>0.39225816000000024</v>
      </c>
      <c r="L196" s="198"/>
      <c r="M196" s="198"/>
      <c r="N196" s="198"/>
      <c r="O196" s="198"/>
      <c r="P196" s="279">
        <f>P125</f>
        <v>-8.0307420599999979</v>
      </c>
      <c r="Q196" s="382"/>
    </row>
    <row r="197" spans="1:17" ht="24.75" customHeight="1">
      <c r="A197" s="280" t="s">
        <v>271</v>
      </c>
      <c r="B197" s="32"/>
      <c r="C197" s="32"/>
      <c r="D197" s="32"/>
      <c r="E197" s="32"/>
      <c r="F197" s="32"/>
      <c r="G197" s="32"/>
      <c r="H197" s="32"/>
      <c r="I197" s="32"/>
      <c r="J197" s="32"/>
      <c r="K197" s="279">
        <f>K187</f>
        <v>-0.17037649999999999</v>
      </c>
      <c r="L197" s="198"/>
      <c r="M197" s="198"/>
      <c r="N197" s="198"/>
      <c r="O197" s="198"/>
      <c r="P197" s="279">
        <f>P187</f>
        <v>-1.259912771</v>
      </c>
      <c r="Q197" s="382"/>
    </row>
    <row r="198" spans="1:17" ht="24.75" customHeight="1">
      <c r="A198" s="280" t="s">
        <v>273</v>
      </c>
      <c r="B198" s="32"/>
      <c r="C198" s="32"/>
      <c r="D198" s="32"/>
      <c r="E198" s="32"/>
      <c r="F198" s="32"/>
      <c r="G198" s="32"/>
      <c r="H198" s="32"/>
      <c r="I198" s="32"/>
      <c r="J198" s="32"/>
      <c r="K198" s="279">
        <f>'ROHTAK ROAD'!K42</f>
        <v>-8.9999999999999998E-4</v>
      </c>
      <c r="L198" s="198"/>
      <c r="M198" s="198"/>
      <c r="N198" s="198"/>
      <c r="O198" s="198"/>
      <c r="P198" s="279">
        <f>'ROHTAK ROAD'!P42</f>
        <v>-0.71750850200000005</v>
      </c>
      <c r="Q198" s="382"/>
    </row>
    <row r="199" spans="1:17" ht="24.75" customHeight="1">
      <c r="A199" s="280" t="s">
        <v>274</v>
      </c>
      <c r="B199" s="32"/>
      <c r="C199" s="32"/>
      <c r="D199" s="32"/>
      <c r="E199" s="32"/>
      <c r="F199" s="32"/>
      <c r="G199" s="32"/>
      <c r="H199" s="32"/>
      <c r="I199" s="32"/>
      <c r="J199" s="32"/>
      <c r="K199" s="279">
        <f>-MES!K36</f>
        <v>-5.8699999999999995E-2</v>
      </c>
      <c r="L199" s="198"/>
      <c r="M199" s="198"/>
      <c r="N199" s="198"/>
      <c r="O199" s="198"/>
      <c r="P199" s="279">
        <f>-MES!P36</f>
        <v>-7.8875000000000001E-2</v>
      </c>
      <c r="Q199" s="382"/>
    </row>
    <row r="200" spans="1:17" ht="29.25" customHeight="1" thickBot="1">
      <c r="A200" s="282" t="s">
        <v>176</v>
      </c>
      <c r="B200" s="136"/>
      <c r="C200" s="137"/>
      <c r="D200" s="137"/>
      <c r="E200" s="137"/>
      <c r="F200" s="137"/>
      <c r="G200" s="137"/>
      <c r="H200" s="137"/>
      <c r="I200" s="137"/>
      <c r="J200" s="137"/>
      <c r="K200" s="283">
        <f>SUM(K196:K199)</f>
        <v>0.16228166000000024</v>
      </c>
      <c r="L200" s="418"/>
      <c r="M200" s="418"/>
      <c r="N200" s="418"/>
      <c r="O200" s="418"/>
      <c r="P200" s="283">
        <f>SUM(P196:P199)</f>
        <v>-10.087038332999997</v>
      </c>
      <c r="Q200" s="384"/>
    </row>
    <row r="205" spans="1:17" ht="13.5" thickBot="1"/>
    <row r="206" spans="1:17">
      <c r="A206" s="385"/>
      <c r="B206" s="386"/>
      <c r="C206" s="386"/>
      <c r="D206" s="386"/>
      <c r="E206" s="386"/>
      <c r="F206" s="386"/>
      <c r="G206" s="386"/>
      <c r="H206" s="380"/>
      <c r="I206" s="380"/>
      <c r="J206" s="380"/>
      <c r="K206" s="620"/>
      <c r="L206" s="380"/>
      <c r="M206" s="380"/>
      <c r="N206" s="380"/>
      <c r="O206" s="380"/>
      <c r="P206" s="620"/>
      <c r="Q206" s="381"/>
    </row>
    <row r="207" spans="1:17" ht="26.25">
      <c r="A207" s="419" t="s">
        <v>282</v>
      </c>
      <c r="B207" s="388"/>
      <c r="C207" s="388"/>
      <c r="D207" s="388"/>
      <c r="E207" s="388"/>
      <c r="F207" s="388"/>
      <c r="G207" s="388"/>
      <c r="H207" s="335"/>
      <c r="I207" s="335"/>
      <c r="J207" s="335"/>
      <c r="K207" s="707"/>
      <c r="L207" s="335"/>
      <c r="M207" s="335"/>
      <c r="N207" s="335"/>
      <c r="O207" s="335"/>
      <c r="P207" s="707"/>
      <c r="Q207" s="382"/>
    </row>
    <row r="208" spans="1:17">
      <c r="A208" s="389"/>
      <c r="B208" s="388"/>
      <c r="C208" s="388"/>
      <c r="D208" s="388"/>
      <c r="E208" s="388"/>
      <c r="F208" s="388"/>
      <c r="G208" s="388"/>
      <c r="H208" s="335"/>
      <c r="I208" s="335"/>
      <c r="J208" s="335"/>
      <c r="K208" s="707"/>
      <c r="L208" s="335"/>
      <c r="M208" s="335"/>
      <c r="N208" s="335"/>
      <c r="O208" s="335"/>
      <c r="P208" s="707"/>
      <c r="Q208" s="382"/>
    </row>
    <row r="209" spans="1:17" ht="15.75">
      <c r="A209" s="390"/>
      <c r="B209" s="391"/>
      <c r="C209" s="391"/>
      <c r="D209" s="391"/>
      <c r="E209" s="391"/>
      <c r="F209" s="391"/>
      <c r="G209" s="391"/>
      <c r="H209" s="335"/>
      <c r="I209" s="335"/>
      <c r="J209" s="335"/>
      <c r="K209" s="726" t="s">
        <v>294</v>
      </c>
      <c r="L209" s="335"/>
      <c r="M209" s="335"/>
      <c r="N209" s="335"/>
      <c r="O209" s="335"/>
      <c r="P209" s="726" t="s">
        <v>295</v>
      </c>
      <c r="Q209" s="382"/>
    </row>
    <row r="210" spans="1:17">
      <c r="A210" s="392"/>
      <c r="B210" s="65"/>
      <c r="C210" s="65"/>
      <c r="D210" s="65"/>
      <c r="E210" s="65"/>
      <c r="F210" s="65"/>
      <c r="G210" s="65"/>
      <c r="H210" s="335"/>
      <c r="I210" s="335"/>
      <c r="J210" s="335"/>
      <c r="K210" s="707"/>
      <c r="L210" s="335"/>
      <c r="M210" s="335"/>
      <c r="N210" s="335"/>
      <c r="O210" s="335"/>
      <c r="P210" s="707"/>
      <c r="Q210" s="382"/>
    </row>
    <row r="211" spans="1:17">
      <c r="A211" s="392"/>
      <c r="B211" s="65"/>
      <c r="C211" s="65"/>
      <c r="D211" s="65"/>
      <c r="E211" s="65"/>
      <c r="F211" s="65"/>
      <c r="G211" s="65"/>
      <c r="H211" s="335"/>
      <c r="I211" s="335"/>
      <c r="J211" s="335"/>
      <c r="K211" s="707"/>
      <c r="L211" s="335"/>
      <c r="M211" s="335"/>
      <c r="N211" s="335"/>
      <c r="O211" s="335"/>
      <c r="P211" s="707"/>
      <c r="Q211" s="382"/>
    </row>
    <row r="212" spans="1:17" ht="23.25">
      <c r="A212" s="420" t="s">
        <v>285</v>
      </c>
      <c r="B212" s="394"/>
      <c r="C212" s="394"/>
      <c r="D212" s="395"/>
      <c r="E212" s="395"/>
      <c r="F212" s="396"/>
      <c r="G212" s="395"/>
      <c r="H212" s="335"/>
      <c r="I212" s="335"/>
      <c r="J212" s="335"/>
      <c r="K212" s="421">
        <f>K200</f>
        <v>0.16228166000000024</v>
      </c>
      <c r="L212" s="422" t="s">
        <v>283</v>
      </c>
      <c r="M212" s="423"/>
      <c r="N212" s="423"/>
      <c r="O212" s="423"/>
      <c r="P212" s="421">
        <f>P200</f>
        <v>-10.087038332999997</v>
      </c>
      <c r="Q212" s="424" t="s">
        <v>283</v>
      </c>
    </row>
    <row r="213" spans="1:17" ht="23.25">
      <c r="A213" s="399"/>
      <c r="B213" s="400"/>
      <c r="C213" s="400"/>
      <c r="D213" s="388"/>
      <c r="E213" s="388"/>
      <c r="F213" s="401"/>
      <c r="G213" s="388"/>
      <c r="H213" s="335"/>
      <c r="I213" s="335"/>
      <c r="J213" s="335"/>
      <c r="K213" s="421"/>
      <c r="L213" s="425"/>
      <c r="M213" s="423"/>
      <c r="N213" s="423"/>
      <c r="O213" s="423"/>
      <c r="P213" s="421"/>
      <c r="Q213" s="426"/>
    </row>
    <row r="214" spans="1:17" ht="23.25">
      <c r="A214" s="427" t="s">
        <v>284</v>
      </c>
      <c r="B214" s="26"/>
      <c r="C214" s="26"/>
      <c r="D214" s="388"/>
      <c r="E214" s="388"/>
      <c r="F214" s="404"/>
      <c r="G214" s="395"/>
      <c r="H214" s="335"/>
      <c r="I214" s="335"/>
      <c r="J214" s="335"/>
      <c r="K214" s="421">
        <f>'STEPPED UP GENCO'!K72</f>
        <v>1.3617297838</v>
      </c>
      <c r="L214" s="422" t="s">
        <v>283</v>
      </c>
      <c r="M214" s="423"/>
      <c r="N214" s="423"/>
      <c r="O214" s="423"/>
      <c r="P214" s="421">
        <f>'STEPPED UP GENCO'!P72</f>
        <v>0.83354317499999997</v>
      </c>
      <c r="Q214" s="424" t="s">
        <v>283</v>
      </c>
    </row>
    <row r="215" spans="1:17" ht="15">
      <c r="A215" s="405"/>
      <c r="B215" s="335"/>
      <c r="C215" s="335"/>
      <c r="D215" s="335"/>
      <c r="E215" s="335"/>
      <c r="F215" s="335"/>
      <c r="G215" s="335"/>
      <c r="H215" s="335"/>
      <c r="I215" s="335"/>
      <c r="J215" s="335"/>
      <c r="K215" s="707"/>
      <c r="L215" s="183"/>
      <c r="M215" s="335"/>
      <c r="N215" s="335"/>
      <c r="O215" s="335"/>
      <c r="P215" s="707"/>
      <c r="Q215" s="428"/>
    </row>
    <row r="216" spans="1:17" ht="15">
      <c r="A216" s="405"/>
      <c r="B216" s="335"/>
      <c r="C216" s="335"/>
      <c r="D216" s="335"/>
      <c r="E216" s="335"/>
      <c r="F216" s="335"/>
      <c r="G216" s="335"/>
      <c r="H216" s="335"/>
      <c r="I216" s="335"/>
      <c r="J216" s="335"/>
      <c r="K216" s="707"/>
      <c r="L216" s="183"/>
      <c r="M216" s="335"/>
      <c r="N216" s="335"/>
      <c r="O216" s="335"/>
      <c r="P216" s="707"/>
      <c r="Q216" s="428"/>
    </row>
    <row r="217" spans="1:17" ht="15">
      <c r="A217" s="405"/>
      <c r="B217" s="335"/>
      <c r="C217" s="335"/>
      <c r="D217" s="335"/>
      <c r="E217" s="335"/>
      <c r="F217" s="335"/>
      <c r="G217" s="335"/>
      <c r="H217" s="335"/>
      <c r="I217" s="335"/>
      <c r="J217" s="335"/>
      <c r="K217" s="707"/>
      <c r="L217" s="183"/>
      <c r="M217" s="335"/>
      <c r="N217" s="335"/>
      <c r="O217" s="335"/>
      <c r="P217" s="707"/>
      <c r="Q217" s="428"/>
    </row>
    <row r="218" spans="1:17" ht="24" thickBot="1">
      <c r="A218" s="406"/>
      <c r="B218" s="383"/>
      <c r="C218" s="383"/>
      <c r="D218" s="383"/>
      <c r="E218" s="383"/>
      <c r="F218" s="383"/>
      <c r="G218" s="383"/>
      <c r="H218" s="407"/>
      <c r="I218" s="407"/>
      <c r="J218" s="408" t="s">
        <v>286</v>
      </c>
      <c r="K218" s="663">
        <f>SUM(K212:K217)</f>
        <v>1.5240114438000003</v>
      </c>
      <c r="L218" s="408" t="s">
        <v>283</v>
      </c>
      <c r="M218" s="418"/>
      <c r="N218" s="418"/>
      <c r="O218" s="418"/>
      <c r="P218" s="663">
        <f>SUM(P212:P217)</f>
        <v>-9.2534951579999962</v>
      </c>
      <c r="Q218" s="664" t="s">
        <v>283</v>
      </c>
    </row>
    <row r="219" spans="1:17">
      <c r="A219" s="380"/>
      <c r="B219" s="380"/>
      <c r="C219" s="380"/>
      <c r="D219" s="380"/>
      <c r="E219" s="380"/>
      <c r="F219" s="380"/>
      <c r="G219" s="380"/>
      <c r="H219" s="380"/>
      <c r="I219" s="380"/>
      <c r="J219" s="380"/>
      <c r="K219" s="620"/>
      <c r="L219" s="380"/>
      <c r="M219" s="380"/>
      <c r="N219" s="380"/>
      <c r="O219" s="380"/>
      <c r="P219" s="620"/>
      <c r="Q219" s="380"/>
    </row>
  </sheetData>
  <phoneticPr fontId="5" type="noConversion"/>
  <printOptions horizontalCentered="1"/>
  <pageMargins left="0.25" right="0.25" top="0.35" bottom="0.43" header="0.5" footer="0.5"/>
  <pageSetup paperSize="9" scale="49" orientation="landscape" r:id="rId1"/>
  <headerFooter alignWithMargins="0"/>
  <rowBreaks count="3" manualBreakCount="3">
    <brk id="58" max="16383" man="1"/>
    <brk id="126" max="16" man="1"/>
    <brk id="187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186"/>
  <sheetViews>
    <sheetView view="pageBreakPreview" topLeftCell="A163" zoomScale="85" zoomScaleNormal="80" zoomScaleSheetLayoutView="85" workbookViewId="0">
      <selection activeCell="C145" sqref="C1:C65536"/>
    </sheetView>
  </sheetViews>
  <sheetFormatPr defaultRowHeight="12.75"/>
  <cols>
    <col min="1" max="1" width="4.28515625" customWidth="1"/>
    <col min="2" max="2" width="23.5703125" customWidth="1"/>
    <col min="3" max="3" width="12.28515625" customWidth="1"/>
    <col min="4" max="4" width="8.5703125" customWidth="1"/>
    <col min="5" max="5" width="12.28515625" customWidth="1"/>
    <col min="6" max="6" width="10.42578125" customWidth="1"/>
    <col min="7" max="7" width="13.28515625" customWidth="1"/>
    <col min="8" max="8" width="13.85546875" customWidth="1"/>
    <col min="9" max="9" width="10" bestFit="1" customWidth="1"/>
    <col min="10" max="10" width="13.140625" customWidth="1"/>
    <col min="11" max="11" width="13.42578125" style="93" customWidth="1"/>
    <col min="12" max="12" width="13.85546875" customWidth="1"/>
    <col min="13" max="13" width="14" customWidth="1"/>
    <col min="14" max="14" width="11.85546875" customWidth="1"/>
    <col min="15" max="15" width="14.7109375" customWidth="1"/>
    <col min="16" max="16" width="15.7109375" style="93" customWidth="1"/>
    <col min="17" max="17" width="18.42578125" customWidth="1"/>
  </cols>
  <sheetData>
    <row r="1" spans="1:18" s="63" customFormat="1" ht="11.25" customHeight="1">
      <c r="A1" s="11" t="s">
        <v>210</v>
      </c>
      <c r="K1" s="694"/>
      <c r="P1" s="694"/>
    </row>
    <row r="2" spans="1:18" s="63" customFormat="1" ht="11.25" customHeight="1">
      <c r="A2" s="2" t="s">
        <v>211</v>
      </c>
      <c r="K2" s="735"/>
      <c r="P2" s="694"/>
      <c r="Q2" s="552" t="str">
        <f>NDPL!$Q$1</f>
        <v>JULY-2024</v>
      </c>
      <c r="R2" s="552"/>
    </row>
    <row r="3" spans="1:18" s="63" customFormat="1" ht="11.25" customHeight="1">
      <c r="A3" s="63" t="s">
        <v>77</v>
      </c>
      <c r="K3" s="694"/>
      <c r="P3" s="694"/>
    </row>
    <row r="4" spans="1:18" s="63" customFormat="1" ht="11.25" customHeight="1" thickBot="1">
      <c r="A4" s="63" t="s">
        <v>219</v>
      </c>
      <c r="G4" s="65"/>
      <c r="H4" s="65"/>
      <c r="I4" s="551" t="s">
        <v>7</v>
      </c>
      <c r="J4" s="65"/>
      <c r="K4" s="716"/>
      <c r="L4" s="65"/>
      <c r="M4" s="65"/>
      <c r="N4" s="551" t="s">
        <v>348</v>
      </c>
      <c r="O4" s="65"/>
      <c r="P4" s="716"/>
    </row>
    <row r="5" spans="1:18" s="308" customFormat="1" ht="55.5" customHeight="1" thickTop="1" thickBot="1">
      <c r="A5" s="348" t="s">
        <v>8</v>
      </c>
      <c r="B5" s="349" t="s">
        <v>9</v>
      </c>
      <c r="C5" s="350" t="s">
        <v>1</v>
      </c>
      <c r="D5" s="350" t="s">
        <v>2</v>
      </c>
      <c r="E5" s="350" t="s">
        <v>3</v>
      </c>
      <c r="F5" s="350" t="s">
        <v>10</v>
      </c>
      <c r="G5" s="348" t="str">
        <f>NDPL!G5</f>
        <v>FINAL READING 31/07/2024</v>
      </c>
      <c r="H5" s="350" t="str">
        <f>NDPL!H5</f>
        <v>INTIAL READING 01/07/2024</v>
      </c>
      <c r="I5" s="350" t="s">
        <v>4</v>
      </c>
      <c r="J5" s="350" t="s">
        <v>5</v>
      </c>
      <c r="K5" s="717" t="s">
        <v>6</v>
      </c>
      <c r="L5" s="348" t="str">
        <f>NDPL!G5</f>
        <v>FINAL READING 31/07/2024</v>
      </c>
      <c r="M5" s="350" t="str">
        <f>NDPL!H5</f>
        <v>INTIAL READING 01/07/2024</v>
      </c>
      <c r="N5" s="350" t="s">
        <v>4</v>
      </c>
      <c r="O5" s="350" t="s">
        <v>5</v>
      </c>
      <c r="P5" s="717" t="s">
        <v>6</v>
      </c>
      <c r="Q5" s="351" t="s">
        <v>266</v>
      </c>
    </row>
    <row r="6" spans="1:18" s="308" customFormat="1" ht="0.75" customHeight="1" thickTop="1" thickBot="1">
      <c r="A6" s="824"/>
      <c r="B6" s="825"/>
      <c r="C6" s="364"/>
      <c r="D6" s="364"/>
      <c r="E6" s="364"/>
      <c r="F6" s="364"/>
      <c r="G6" s="364"/>
      <c r="H6" s="364"/>
      <c r="I6" s="364"/>
      <c r="J6" s="364"/>
      <c r="K6" s="826"/>
      <c r="L6" s="568"/>
      <c r="M6" s="364"/>
      <c r="N6" s="364"/>
      <c r="O6" s="364"/>
      <c r="P6" s="826"/>
    </row>
    <row r="7" spans="1:18" s="308" customFormat="1" ht="15.95" customHeight="1" thickTop="1">
      <c r="A7" s="243"/>
      <c r="B7" s="244" t="s">
        <v>130</v>
      </c>
      <c r="C7" s="237"/>
      <c r="D7" s="18"/>
      <c r="E7" s="18"/>
      <c r="F7" s="19"/>
      <c r="G7" s="16"/>
      <c r="H7" s="317"/>
      <c r="I7" s="317"/>
      <c r="J7" s="317"/>
      <c r="K7" s="710"/>
      <c r="L7" s="318"/>
      <c r="M7" s="317"/>
      <c r="N7" s="317"/>
      <c r="O7" s="317"/>
      <c r="P7" s="710"/>
      <c r="Q7" s="370"/>
    </row>
    <row r="8" spans="1:18" s="308" customFormat="1" ht="15.95" customHeight="1">
      <c r="A8" s="245">
        <v>1</v>
      </c>
      <c r="B8" s="246" t="s">
        <v>78</v>
      </c>
      <c r="C8" s="249">
        <v>4865133</v>
      </c>
      <c r="D8" s="22" t="s">
        <v>12</v>
      </c>
      <c r="E8" s="23" t="s">
        <v>300</v>
      </c>
      <c r="F8" s="254">
        <v>266.66000000000003</v>
      </c>
      <c r="G8" s="229">
        <v>999244</v>
      </c>
      <c r="H8" s="230">
        <v>999840</v>
      </c>
      <c r="I8" s="182">
        <f t="shared" ref="I8:I15" si="0">G8-H8</f>
        <v>-596</v>
      </c>
      <c r="J8" s="182">
        <f t="shared" ref="J8:J15" si="1">$F8*I8</f>
        <v>-158929.36000000002</v>
      </c>
      <c r="K8" s="734">
        <f t="shared" ref="K8:K15" si="2">J8/1000000</f>
        <v>-0.15892936000000002</v>
      </c>
      <c r="L8" s="229">
        <v>965183</v>
      </c>
      <c r="M8" s="230">
        <v>965191</v>
      </c>
      <c r="N8" s="182">
        <f>L8-M8</f>
        <v>-8</v>
      </c>
      <c r="O8" s="182">
        <f>$F8*N8</f>
        <v>-2133.2800000000002</v>
      </c>
      <c r="P8" s="734">
        <f>O8/1000000</f>
        <v>-2.13328E-3</v>
      </c>
      <c r="Q8" s="320"/>
    </row>
    <row r="9" spans="1:18" s="308" customFormat="1" ht="15.95" customHeight="1">
      <c r="A9" s="245">
        <v>2</v>
      </c>
      <c r="B9" s="246" t="s">
        <v>79</v>
      </c>
      <c r="C9" s="249">
        <v>4865180</v>
      </c>
      <c r="D9" s="22" t="s">
        <v>12</v>
      </c>
      <c r="E9" s="23" t="s">
        <v>300</v>
      </c>
      <c r="F9" s="254">
        <v>4000</v>
      </c>
      <c r="G9" s="229">
        <v>0</v>
      </c>
      <c r="H9" s="230">
        <v>1</v>
      </c>
      <c r="I9" s="182">
        <f t="shared" si="0"/>
        <v>-1</v>
      </c>
      <c r="J9" s="182">
        <f t="shared" si="1"/>
        <v>-4000</v>
      </c>
      <c r="K9" s="734">
        <f t="shared" si="2"/>
        <v>-4.0000000000000001E-3</v>
      </c>
      <c r="L9" s="229">
        <v>998007</v>
      </c>
      <c r="M9" s="230">
        <v>998060</v>
      </c>
      <c r="N9" s="182">
        <f>L9-M9</f>
        <v>-53</v>
      </c>
      <c r="O9" s="182">
        <f>$F9*N9</f>
        <v>-212000</v>
      </c>
      <c r="P9" s="734">
        <f>O9/1000000</f>
        <v>-0.21199999999999999</v>
      </c>
      <c r="Q9" s="320"/>
    </row>
    <row r="10" spans="1:18" s="308" customFormat="1" ht="15.95" customHeight="1">
      <c r="A10" s="245"/>
      <c r="B10" s="246"/>
      <c r="C10" s="249"/>
      <c r="D10" s="22"/>
      <c r="E10" s="23"/>
      <c r="F10" s="254">
        <v>4000</v>
      </c>
      <c r="G10" s="229">
        <v>999991</v>
      </c>
      <c r="H10" s="230">
        <v>999999</v>
      </c>
      <c r="I10" s="182">
        <f t="shared" si="0"/>
        <v>-8</v>
      </c>
      <c r="J10" s="182">
        <f t="shared" si="1"/>
        <v>-32000</v>
      </c>
      <c r="K10" s="734">
        <f t="shared" si="2"/>
        <v>-3.2000000000000001E-2</v>
      </c>
      <c r="L10" s="229"/>
      <c r="M10" s="230"/>
      <c r="N10" s="182"/>
      <c r="O10" s="182"/>
      <c r="P10" s="734"/>
      <c r="Q10" s="320"/>
    </row>
    <row r="11" spans="1:18" s="308" customFormat="1" ht="15.95" customHeight="1">
      <c r="A11" s="245">
        <v>3</v>
      </c>
      <c r="B11" s="246" t="s">
        <v>80</v>
      </c>
      <c r="C11" s="249">
        <v>4865108</v>
      </c>
      <c r="D11" s="22" t="s">
        <v>12</v>
      </c>
      <c r="E11" s="23" t="s">
        <v>300</v>
      </c>
      <c r="F11" s="254">
        <v>133.33000000000001</v>
      </c>
      <c r="G11" s="229">
        <v>24935</v>
      </c>
      <c r="H11" s="230">
        <v>24926</v>
      </c>
      <c r="I11" s="182">
        <f t="shared" si="0"/>
        <v>9</v>
      </c>
      <c r="J11" s="182">
        <f t="shared" si="1"/>
        <v>1199.97</v>
      </c>
      <c r="K11" s="734">
        <f t="shared" si="2"/>
        <v>1.1999700000000001E-3</v>
      </c>
      <c r="L11" s="229">
        <v>31287</v>
      </c>
      <c r="M11" s="230">
        <v>31581</v>
      </c>
      <c r="N11" s="182">
        <f>L11-M11</f>
        <v>-294</v>
      </c>
      <c r="O11" s="182">
        <f>$F11*N11</f>
        <v>-39199.020000000004</v>
      </c>
      <c r="P11" s="734">
        <f>O11/1000000</f>
        <v>-3.9199020000000001E-2</v>
      </c>
      <c r="Q11" s="312"/>
    </row>
    <row r="12" spans="1:18" s="308" customFormat="1" ht="15.95" customHeight="1">
      <c r="A12" s="245">
        <v>4</v>
      </c>
      <c r="B12" s="246" t="s">
        <v>81</v>
      </c>
      <c r="C12" s="249">
        <v>4864834</v>
      </c>
      <c r="D12" s="22" t="s">
        <v>12</v>
      </c>
      <c r="E12" s="23" t="s">
        <v>300</v>
      </c>
      <c r="F12" s="549">
        <v>1000</v>
      </c>
      <c r="G12" s="229">
        <v>999538</v>
      </c>
      <c r="H12" s="230">
        <v>999555</v>
      </c>
      <c r="I12" s="182">
        <f t="shared" si="0"/>
        <v>-17</v>
      </c>
      <c r="J12" s="182">
        <f t="shared" si="1"/>
        <v>-17000</v>
      </c>
      <c r="K12" s="734">
        <f t="shared" si="2"/>
        <v>-1.7000000000000001E-2</v>
      </c>
      <c r="L12" s="229">
        <v>997936</v>
      </c>
      <c r="M12" s="230">
        <v>997988</v>
      </c>
      <c r="N12" s="182">
        <f>L12-M12</f>
        <v>-52</v>
      </c>
      <c r="O12" s="182">
        <f>$F12*N12</f>
        <v>-52000</v>
      </c>
      <c r="P12" s="734">
        <f>O12/1000000</f>
        <v>-5.1999999999999998E-2</v>
      </c>
      <c r="Q12" s="312"/>
    </row>
    <row r="13" spans="1:18" s="308" customFormat="1" ht="15">
      <c r="A13" s="245">
        <v>5</v>
      </c>
      <c r="B13" s="246" t="s">
        <v>82</v>
      </c>
      <c r="C13" s="249">
        <v>4865126</v>
      </c>
      <c r="D13" s="22" t="s">
        <v>12</v>
      </c>
      <c r="E13" s="23" t="s">
        <v>300</v>
      </c>
      <c r="F13" s="549">
        <v>1600</v>
      </c>
      <c r="G13" s="229">
        <v>88</v>
      </c>
      <c r="H13" s="230">
        <v>88</v>
      </c>
      <c r="I13" s="182">
        <f t="shared" si="0"/>
        <v>0</v>
      </c>
      <c r="J13" s="182">
        <f t="shared" si="1"/>
        <v>0</v>
      </c>
      <c r="K13" s="734">
        <f t="shared" si="2"/>
        <v>0</v>
      </c>
      <c r="L13" s="229">
        <v>999129</v>
      </c>
      <c r="M13" s="230">
        <v>999129</v>
      </c>
      <c r="N13" s="182">
        <f>L13-M13</f>
        <v>0</v>
      </c>
      <c r="O13" s="182">
        <f>$F13*N13</f>
        <v>0</v>
      </c>
      <c r="P13" s="734">
        <f>O13/1000000</f>
        <v>0</v>
      </c>
      <c r="Q13" s="634"/>
    </row>
    <row r="14" spans="1:18" s="308" customFormat="1" ht="15.95" customHeight="1">
      <c r="A14" s="245">
        <v>6</v>
      </c>
      <c r="B14" s="246" t="s">
        <v>83</v>
      </c>
      <c r="C14" s="249">
        <v>4865104</v>
      </c>
      <c r="D14" s="22" t="s">
        <v>12</v>
      </c>
      <c r="E14" s="23" t="s">
        <v>300</v>
      </c>
      <c r="F14" s="549">
        <v>1333.33</v>
      </c>
      <c r="G14" s="229">
        <v>18396</v>
      </c>
      <c r="H14" s="230">
        <v>18398</v>
      </c>
      <c r="I14" s="182">
        <f t="shared" si="0"/>
        <v>-2</v>
      </c>
      <c r="J14" s="182">
        <f t="shared" si="1"/>
        <v>-2666.66</v>
      </c>
      <c r="K14" s="734">
        <f t="shared" si="2"/>
        <v>-2.66666E-3</v>
      </c>
      <c r="L14" s="229">
        <v>468</v>
      </c>
      <c r="M14" s="230">
        <v>1209</v>
      </c>
      <c r="N14" s="182">
        <f>L14-M14</f>
        <v>-741</v>
      </c>
      <c r="O14" s="182">
        <f>$F14*N14</f>
        <v>-987997.52999999991</v>
      </c>
      <c r="P14" s="734">
        <f>O14/1000000</f>
        <v>-0.9879975299999999</v>
      </c>
      <c r="Q14" s="312"/>
    </row>
    <row r="15" spans="1:18" s="308" customFormat="1" ht="15.95" customHeight="1">
      <c r="A15" s="245">
        <v>7</v>
      </c>
      <c r="B15" s="246" t="s">
        <v>84</v>
      </c>
      <c r="C15" s="249">
        <v>4864795</v>
      </c>
      <c r="D15" s="22" t="s">
        <v>12</v>
      </c>
      <c r="E15" s="23" t="s">
        <v>300</v>
      </c>
      <c r="F15" s="549">
        <v>200</v>
      </c>
      <c r="G15" s="229">
        <v>999290</v>
      </c>
      <c r="H15" s="230">
        <v>999437</v>
      </c>
      <c r="I15" s="182">
        <f t="shared" si="0"/>
        <v>-147</v>
      </c>
      <c r="J15" s="182">
        <f t="shared" si="1"/>
        <v>-29400</v>
      </c>
      <c r="K15" s="734">
        <f t="shared" si="2"/>
        <v>-2.9399999999999999E-2</v>
      </c>
      <c r="L15" s="229">
        <v>970655</v>
      </c>
      <c r="M15" s="230">
        <v>971249</v>
      </c>
      <c r="N15" s="182">
        <f>L15-M15</f>
        <v>-594</v>
      </c>
      <c r="O15" s="182">
        <f>$F15*N15</f>
        <v>-118800</v>
      </c>
      <c r="P15" s="734">
        <f>O15/1000000</f>
        <v>-0.1188</v>
      </c>
      <c r="Q15" s="320"/>
    </row>
    <row r="16" spans="1:18" s="308" customFormat="1" ht="15.95" customHeight="1">
      <c r="A16" s="245"/>
      <c r="B16" s="246"/>
      <c r="C16" s="335"/>
      <c r="D16" s="335"/>
      <c r="E16" s="335"/>
      <c r="F16" s="471"/>
      <c r="G16" s="229"/>
      <c r="H16" s="335"/>
      <c r="I16" s="335"/>
      <c r="J16" s="335"/>
      <c r="K16" s="707"/>
      <c r="L16" s="229"/>
      <c r="M16" s="335"/>
      <c r="N16" s="335"/>
      <c r="O16" s="335"/>
      <c r="P16" s="707"/>
      <c r="Q16" s="665"/>
    </row>
    <row r="17" spans="1:17" s="308" customFormat="1" ht="15.95" customHeight="1">
      <c r="A17" s="245"/>
      <c r="B17" s="248" t="s">
        <v>11</v>
      </c>
      <c r="C17" s="249"/>
      <c r="D17" s="22"/>
      <c r="E17" s="22"/>
      <c r="F17" s="254"/>
      <c r="G17" s="229"/>
      <c r="H17" s="230"/>
      <c r="I17" s="182"/>
      <c r="J17" s="182"/>
      <c r="K17" s="734"/>
      <c r="L17" s="229"/>
      <c r="M17" s="230"/>
      <c r="N17" s="182"/>
      <c r="O17" s="182"/>
      <c r="P17" s="734"/>
      <c r="Q17" s="312"/>
    </row>
    <row r="18" spans="1:17" s="308" customFormat="1" ht="15.75" customHeight="1">
      <c r="A18" s="245">
        <v>8</v>
      </c>
      <c r="B18" s="246" t="s">
        <v>321</v>
      </c>
      <c r="C18" s="249">
        <v>4865103</v>
      </c>
      <c r="D18" s="22" t="s">
        <v>12</v>
      </c>
      <c r="E18" s="23" t="s">
        <v>300</v>
      </c>
      <c r="F18" s="254">
        <v>1333.33</v>
      </c>
      <c r="G18" s="229">
        <v>999787</v>
      </c>
      <c r="H18" s="230">
        <v>999787</v>
      </c>
      <c r="I18" s="182">
        <f>G18-H18</f>
        <v>0</v>
      </c>
      <c r="J18" s="182">
        <f>$F18*I18</f>
        <v>0</v>
      </c>
      <c r="K18" s="734">
        <f>J18/1000000</f>
        <v>0</v>
      </c>
      <c r="L18" s="229">
        <v>999849</v>
      </c>
      <c r="M18" s="230">
        <v>999874</v>
      </c>
      <c r="N18" s="182">
        <f>L18-M18</f>
        <v>-25</v>
      </c>
      <c r="O18" s="182">
        <f>$F18*N18</f>
        <v>-33333.25</v>
      </c>
      <c r="P18" s="734">
        <f>O18/1000000</f>
        <v>-3.3333250000000002E-2</v>
      </c>
      <c r="Q18" s="519"/>
    </row>
    <row r="19" spans="1:17" s="308" customFormat="1" ht="15.95" customHeight="1">
      <c r="A19" s="245">
        <v>9</v>
      </c>
      <c r="B19" s="246" t="s">
        <v>85</v>
      </c>
      <c r="C19" s="249">
        <v>4864897</v>
      </c>
      <c r="D19" s="22" t="s">
        <v>12</v>
      </c>
      <c r="E19" s="23" t="s">
        <v>300</v>
      </c>
      <c r="F19" s="254">
        <v>500</v>
      </c>
      <c r="G19" s="229">
        <v>981895</v>
      </c>
      <c r="H19" s="230">
        <v>981895</v>
      </c>
      <c r="I19" s="182">
        <f t="shared" ref="I19:I28" si="3">G19-H19</f>
        <v>0</v>
      </c>
      <c r="J19" s="182">
        <f t="shared" ref="J19:J28" si="4">$F19*I19</f>
        <v>0</v>
      </c>
      <c r="K19" s="734">
        <f t="shared" ref="K19:K28" si="5">J19/1000000</f>
        <v>0</v>
      </c>
      <c r="L19" s="229">
        <v>641</v>
      </c>
      <c r="M19" s="230">
        <v>624</v>
      </c>
      <c r="N19" s="182">
        <f t="shared" ref="N19:N28" si="6">L19-M19</f>
        <v>17</v>
      </c>
      <c r="O19" s="182">
        <f t="shared" ref="O19:O28" si="7">$F19*N19</f>
        <v>8500</v>
      </c>
      <c r="P19" s="734">
        <f t="shared" ref="P19:P28" si="8">O19/1000000</f>
        <v>8.5000000000000006E-3</v>
      </c>
      <c r="Q19" s="312"/>
    </row>
    <row r="20" spans="1:17" s="308" customFormat="1" ht="15.95" customHeight="1">
      <c r="A20" s="245">
        <v>10</v>
      </c>
      <c r="B20" s="246" t="s">
        <v>115</v>
      </c>
      <c r="C20" s="249">
        <v>4864849</v>
      </c>
      <c r="D20" s="22" t="s">
        <v>12</v>
      </c>
      <c r="E20" s="23" t="s">
        <v>300</v>
      </c>
      <c r="F20" s="254">
        <v>1000</v>
      </c>
      <c r="G20" s="229">
        <v>996967</v>
      </c>
      <c r="H20" s="230">
        <v>996956</v>
      </c>
      <c r="I20" s="182">
        <f t="shared" si="3"/>
        <v>11</v>
      </c>
      <c r="J20" s="182">
        <f t="shared" si="4"/>
        <v>11000</v>
      </c>
      <c r="K20" s="734">
        <f t="shared" si="5"/>
        <v>1.0999999999999999E-2</v>
      </c>
      <c r="L20" s="229">
        <v>999471</v>
      </c>
      <c r="M20" s="230">
        <v>999484</v>
      </c>
      <c r="N20" s="182">
        <f t="shared" si="6"/>
        <v>-13</v>
      </c>
      <c r="O20" s="182">
        <f t="shared" si="7"/>
        <v>-13000</v>
      </c>
      <c r="P20" s="734">
        <f t="shared" si="8"/>
        <v>-1.2999999999999999E-2</v>
      </c>
      <c r="Q20" s="312"/>
    </row>
    <row r="21" spans="1:17" s="308" customFormat="1" ht="15.95" customHeight="1">
      <c r="A21" s="245">
        <v>11</v>
      </c>
      <c r="B21" s="246" t="s">
        <v>86</v>
      </c>
      <c r="C21" s="249">
        <v>4864833</v>
      </c>
      <c r="D21" s="22" t="s">
        <v>12</v>
      </c>
      <c r="E21" s="23" t="s">
        <v>300</v>
      </c>
      <c r="F21" s="254">
        <v>1000</v>
      </c>
      <c r="G21" s="229">
        <v>982159</v>
      </c>
      <c r="H21" s="230">
        <v>982170</v>
      </c>
      <c r="I21" s="182">
        <f t="shared" si="3"/>
        <v>-11</v>
      </c>
      <c r="J21" s="182">
        <f t="shared" si="4"/>
        <v>-11000</v>
      </c>
      <c r="K21" s="734">
        <f t="shared" si="5"/>
        <v>-1.0999999999999999E-2</v>
      </c>
      <c r="L21" s="229">
        <v>841</v>
      </c>
      <c r="M21" s="230">
        <v>847</v>
      </c>
      <c r="N21" s="182">
        <f t="shared" si="6"/>
        <v>-6</v>
      </c>
      <c r="O21" s="182">
        <f t="shared" si="7"/>
        <v>-6000</v>
      </c>
      <c r="P21" s="734">
        <f t="shared" si="8"/>
        <v>-6.0000000000000001E-3</v>
      </c>
      <c r="Q21" s="312"/>
    </row>
    <row r="22" spans="1:17" s="308" customFormat="1" ht="15.95" customHeight="1">
      <c r="A22" s="245">
        <v>12</v>
      </c>
      <c r="B22" s="246" t="s">
        <v>87</v>
      </c>
      <c r="C22" s="249">
        <v>4865120</v>
      </c>
      <c r="D22" s="22" t="s">
        <v>12</v>
      </c>
      <c r="E22" s="23" t="s">
        <v>300</v>
      </c>
      <c r="F22" s="549">
        <v>1333.33</v>
      </c>
      <c r="G22" s="229">
        <v>999954</v>
      </c>
      <c r="H22" s="230">
        <v>999954</v>
      </c>
      <c r="I22" s="182">
        <f>G22-H22</f>
        <v>0</v>
      </c>
      <c r="J22" s="182">
        <f t="shared" si="4"/>
        <v>0</v>
      </c>
      <c r="K22" s="734">
        <f t="shared" si="5"/>
        <v>0</v>
      </c>
      <c r="L22" s="229">
        <v>4947</v>
      </c>
      <c r="M22" s="230">
        <v>4843</v>
      </c>
      <c r="N22" s="182">
        <f>L22-M22</f>
        <v>104</v>
      </c>
      <c r="O22" s="182">
        <f t="shared" si="7"/>
        <v>138666.32</v>
      </c>
      <c r="P22" s="734">
        <f t="shared" si="8"/>
        <v>0.13866632000000001</v>
      </c>
      <c r="Q22" s="320"/>
    </row>
    <row r="23" spans="1:17" s="308" customFormat="1" ht="15.95" customHeight="1">
      <c r="A23" s="245">
        <v>13</v>
      </c>
      <c r="B23" s="221" t="s">
        <v>88</v>
      </c>
      <c r="C23" s="249">
        <v>4864889</v>
      </c>
      <c r="D23" s="25" t="s">
        <v>12</v>
      </c>
      <c r="E23" s="23" t="s">
        <v>300</v>
      </c>
      <c r="F23" s="254">
        <v>1000</v>
      </c>
      <c r="G23" s="229">
        <v>993230</v>
      </c>
      <c r="H23" s="230">
        <v>993223</v>
      </c>
      <c r="I23" s="182">
        <f t="shared" si="3"/>
        <v>7</v>
      </c>
      <c r="J23" s="182">
        <f t="shared" si="4"/>
        <v>7000</v>
      </c>
      <c r="K23" s="734">
        <f t="shared" si="5"/>
        <v>7.0000000000000001E-3</v>
      </c>
      <c r="L23" s="229">
        <v>994002</v>
      </c>
      <c r="M23" s="230">
        <v>993992</v>
      </c>
      <c r="N23" s="182">
        <f t="shared" si="6"/>
        <v>10</v>
      </c>
      <c r="O23" s="182">
        <f t="shared" si="7"/>
        <v>10000</v>
      </c>
      <c r="P23" s="734">
        <f t="shared" si="8"/>
        <v>0.01</v>
      </c>
      <c r="Q23" s="312"/>
    </row>
    <row r="24" spans="1:17" s="308" customFormat="1" ht="15.95" customHeight="1">
      <c r="A24" s="245">
        <v>14</v>
      </c>
      <c r="B24" s="246" t="s">
        <v>89</v>
      </c>
      <c r="C24" s="249">
        <v>4864859</v>
      </c>
      <c r="D24" s="22" t="s">
        <v>12</v>
      </c>
      <c r="E24" s="23" t="s">
        <v>300</v>
      </c>
      <c r="F24" s="254">
        <v>1000</v>
      </c>
      <c r="G24" s="229">
        <v>992482</v>
      </c>
      <c r="H24" s="230">
        <v>992482</v>
      </c>
      <c r="I24" s="182">
        <f t="shared" si="3"/>
        <v>0</v>
      </c>
      <c r="J24" s="182">
        <f t="shared" si="4"/>
        <v>0</v>
      </c>
      <c r="K24" s="734">
        <f t="shared" si="5"/>
        <v>0</v>
      </c>
      <c r="L24" s="229">
        <v>999365</v>
      </c>
      <c r="M24" s="230">
        <v>999384</v>
      </c>
      <c r="N24" s="182">
        <f t="shared" si="6"/>
        <v>-19</v>
      </c>
      <c r="O24" s="182">
        <f t="shared" si="7"/>
        <v>-19000</v>
      </c>
      <c r="P24" s="734">
        <f t="shared" si="8"/>
        <v>-1.9E-2</v>
      </c>
      <c r="Q24" s="312"/>
    </row>
    <row r="25" spans="1:17" s="308" customFormat="1" ht="15.95" customHeight="1">
      <c r="A25" s="245">
        <v>15</v>
      </c>
      <c r="B25" s="246" t="s">
        <v>90</v>
      </c>
      <c r="C25" s="249">
        <v>4864895</v>
      </c>
      <c r="D25" s="22" t="s">
        <v>12</v>
      </c>
      <c r="E25" s="23" t="s">
        <v>300</v>
      </c>
      <c r="F25" s="254">
        <v>800</v>
      </c>
      <c r="G25" s="229">
        <v>994289</v>
      </c>
      <c r="H25" s="230">
        <v>994292</v>
      </c>
      <c r="I25" s="182">
        <f t="shared" si="3"/>
        <v>-3</v>
      </c>
      <c r="J25" s="182">
        <f t="shared" si="4"/>
        <v>-2400</v>
      </c>
      <c r="K25" s="734">
        <f t="shared" si="5"/>
        <v>-2.3999999999999998E-3</v>
      </c>
      <c r="L25" s="229">
        <v>7030</v>
      </c>
      <c r="M25" s="230">
        <v>7026</v>
      </c>
      <c r="N25" s="182">
        <f t="shared" si="6"/>
        <v>4</v>
      </c>
      <c r="O25" s="182">
        <f t="shared" si="7"/>
        <v>3200</v>
      </c>
      <c r="P25" s="734">
        <f t="shared" si="8"/>
        <v>3.2000000000000002E-3</v>
      </c>
      <c r="Q25" s="312"/>
    </row>
    <row r="26" spans="1:17" s="308" customFormat="1" ht="15.95" customHeight="1">
      <c r="A26" s="245">
        <v>16</v>
      </c>
      <c r="B26" s="246" t="s">
        <v>91</v>
      </c>
      <c r="C26" s="249">
        <v>4864826</v>
      </c>
      <c r="D26" s="22" t="s">
        <v>12</v>
      </c>
      <c r="E26" s="23" t="s">
        <v>300</v>
      </c>
      <c r="F26" s="254">
        <v>133.33000000000001</v>
      </c>
      <c r="G26" s="229">
        <v>14136</v>
      </c>
      <c r="H26" s="230">
        <v>14109</v>
      </c>
      <c r="I26" s="182">
        <f t="shared" si="3"/>
        <v>27</v>
      </c>
      <c r="J26" s="182">
        <f t="shared" si="4"/>
        <v>3599.9100000000003</v>
      </c>
      <c r="K26" s="734">
        <f t="shared" si="5"/>
        <v>3.5999100000000004E-3</v>
      </c>
      <c r="L26" s="229">
        <v>8574</v>
      </c>
      <c r="M26" s="230">
        <v>8591</v>
      </c>
      <c r="N26" s="182">
        <f t="shared" si="6"/>
        <v>-17</v>
      </c>
      <c r="O26" s="182">
        <f t="shared" si="7"/>
        <v>-2266.61</v>
      </c>
      <c r="P26" s="734">
        <f t="shared" si="8"/>
        <v>-2.2666100000000001E-3</v>
      </c>
      <c r="Q26" s="312"/>
    </row>
    <row r="27" spans="1:17" s="308" customFormat="1" ht="15.95" customHeight="1">
      <c r="A27" s="245">
        <v>17</v>
      </c>
      <c r="B27" s="246" t="s">
        <v>113</v>
      </c>
      <c r="C27" s="249">
        <v>4865143</v>
      </c>
      <c r="D27" s="22" t="s">
        <v>12</v>
      </c>
      <c r="E27" s="23" t="s">
        <v>300</v>
      </c>
      <c r="F27" s="254">
        <v>1000</v>
      </c>
      <c r="G27" s="229">
        <v>25</v>
      </c>
      <c r="H27" s="230">
        <v>25</v>
      </c>
      <c r="I27" s="182">
        <f t="shared" si="3"/>
        <v>0</v>
      </c>
      <c r="J27" s="182">
        <f t="shared" si="4"/>
        <v>0</v>
      </c>
      <c r="K27" s="734">
        <f t="shared" si="5"/>
        <v>0</v>
      </c>
      <c r="L27" s="229">
        <v>998327</v>
      </c>
      <c r="M27" s="230">
        <v>999203</v>
      </c>
      <c r="N27" s="182">
        <f t="shared" si="6"/>
        <v>-876</v>
      </c>
      <c r="O27" s="182">
        <f t="shared" si="7"/>
        <v>-876000</v>
      </c>
      <c r="P27" s="734">
        <f t="shared" si="8"/>
        <v>-0.876</v>
      </c>
      <c r="Q27" s="312"/>
    </row>
    <row r="28" spans="1:17" s="308" customFormat="1" ht="15.95" customHeight="1">
      <c r="A28" s="245">
        <v>18</v>
      </c>
      <c r="B28" s="246" t="s">
        <v>114</v>
      </c>
      <c r="C28" s="249">
        <v>4864883</v>
      </c>
      <c r="D28" s="22" t="s">
        <v>12</v>
      </c>
      <c r="E28" s="23" t="s">
        <v>300</v>
      </c>
      <c r="F28" s="254">
        <v>1000</v>
      </c>
      <c r="G28" s="229">
        <v>152</v>
      </c>
      <c r="H28" s="230">
        <v>141</v>
      </c>
      <c r="I28" s="182">
        <f t="shared" si="3"/>
        <v>11</v>
      </c>
      <c r="J28" s="182">
        <f t="shared" si="4"/>
        <v>11000</v>
      </c>
      <c r="K28" s="734">
        <f t="shared" si="5"/>
        <v>1.0999999999999999E-2</v>
      </c>
      <c r="L28" s="229">
        <v>15922</v>
      </c>
      <c r="M28" s="230">
        <v>15961</v>
      </c>
      <c r="N28" s="182">
        <f t="shared" si="6"/>
        <v>-39</v>
      </c>
      <c r="O28" s="182">
        <f t="shared" si="7"/>
        <v>-39000</v>
      </c>
      <c r="P28" s="734">
        <f t="shared" si="8"/>
        <v>-3.9E-2</v>
      </c>
      <c r="Q28" s="312"/>
    </row>
    <row r="29" spans="1:17" s="308" customFormat="1" ht="15.95" customHeight="1">
      <c r="A29" s="245"/>
      <c r="B29" s="248" t="s">
        <v>92</v>
      </c>
      <c r="C29" s="249"/>
      <c r="D29" s="22"/>
      <c r="E29" s="22"/>
      <c r="F29" s="254"/>
      <c r="G29" s="229"/>
      <c r="H29" s="230"/>
      <c r="I29" s="336"/>
      <c r="J29" s="336"/>
      <c r="K29" s="736"/>
      <c r="L29" s="229"/>
      <c r="M29" s="230"/>
      <c r="N29" s="336"/>
      <c r="O29" s="336"/>
      <c r="P29" s="736"/>
      <c r="Q29" s="312"/>
    </row>
    <row r="30" spans="1:17" s="308" customFormat="1" ht="15.95" customHeight="1">
      <c r="A30" s="245">
        <v>19</v>
      </c>
      <c r="B30" s="246" t="s">
        <v>93</v>
      </c>
      <c r="C30" s="249">
        <v>4864954</v>
      </c>
      <c r="D30" s="22" t="s">
        <v>12</v>
      </c>
      <c r="E30" s="23" t="s">
        <v>300</v>
      </c>
      <c r="F30" s="254">
        <v>1250</v>
      </c>
      <c r="G30" s="229">
        <v>930805</v>
      </c>
      <c r="H30" s="230">
        <v>931078</v>
      </c>
      <c r="I30" s="182">
        <f>G30-H30</f>
        <v>-273</v>
      </c>
      <c r="J30" s="182">
        <f>$F30*I30</f>
        <v>-341250</v>
      </c>
      <c r="K30" s="734">
        <f>J30/1000000</f>
        <v>-0.34125</v>
      </c>
      <c r="L30" s="229">
        <v>947002</v>
      </c>
      <c r="M30" s="230">
        <v>947045</v>
      </c>
      <c r="N30" s="182">
        <f>L30-M30</f>
        <v>-43</v>
      </c>
      <c r="O30" s="182">
        <f>$F30*N30</f>
        <v>-53750</v>
      </c>
      <c r="P30" s="734">
        <f>O30/1000000</f>
        <v>-5.3749999999999999E-2</v>
      </c>
      <c r="Q30" s="312"/>
    </row>
    <row r="31" spans="1:17" s="308" customFormat="1" ht="15.95" customHeight="1">
      <c r="A31" s="245">
        <v>20</v>
      </c>
      <c r="B31" s="246" t="s">
        <v>94</v>
      </c>
      <c r="C31" s="249">
        <v>4865030</v>
      </c>
      <c r="D31" s="22" t="s">
        <v>12</v>
      </c>
      <c r="E31" s="23" t="s">
        <v>300</v>
      </c>
      <c r="F31" s="254">
        <v>1000</v>
      </c>
      <c r="G31" s="229">
        <v>896481</v>
      </c>
      <c r="H31" s="230">
        <v>897317</v>
      </c>
      <c r="I31" s="182">
        <f>G31-H31</f>
        <v>-836</v>
      </c>
      <c r="J31" s="182">
        <f>$F31*I31</f>
        <v>-836000</v>
      </c>
      <c r="K31" s="734">
        <f>J31/1000000</f>
        <v>-0.83599999999999997</v>
      </c>
      <c r="L31" s="229">
        <v>933278</v>
      </c>
      <c r="M31" s="230">
        <v>933373</v>
      </c>
      <c r="N31" s="182">
        <f>L31-M31</f>
        <v>-95</v>
      </c>
      <c r="O31" s="182">
        <f>$F31*N31</f>
        <v>-95000</v>
      </c>
      <c r="P31" s="734">
        <f>O31/1000000</f>
        <v>-9.5000000000000001E-2</v>
      </c>
      <c r="Q31" s="312"/>
    </row>
    <row r="32" spans="1:17" s="308" customFormat="1" ht="15.95" customHeight="1">
      <c r="A32" s="245">
        <v>21</v>
      </c>
      <c r="B32" s="246" t="s">
        <v>319</v>
      </c>
      <c r="C32" s="249">
        <v>4865027</v>
      </c>
      <c r="D32" s="22" t="s">
        <v>12</v>
      </c>
      <c r="E32" s="23" t="s">
        <v>300</v>
      </c>
      <c r="F32" s="254">
        <v>1000</v>
      </c>
      <c r="G32" s="229">
        <v>997135</v>
      </c>
      <c r="H32" s="230">
        <v>997432</v>
      </c>
      <c r="I32" s="182">
        <f>G32-H32</f>
        <v>-297</v>
      </c>
      <c r="J32" s="182">
        <f>$F32*I32</f>
        <v>-297000</v>
      </c>
      <c r="K32" s="734">
        <f>J32/1000000</f>
        <v>-0.29699999999999999</v>
      </c>
      <c r="L32" s="229">
        <v>999801</v>
      </c>
      <c r="M32" s="230">
        <v>999856</v>
      </c>
      <c r="N32" s="182">
        <f>L32-M32</f>
        <v>-55</v>
      </c>
      <c r="O32" s="182">
        <f>$F32*N32</f>
        <v>-55000</v>
      </c>
      <c r="P32" s="734">
        <f>O32/1000000</f>
        <v>-5.5E-2</v>
      </c>
      <c r="Q32" s="312"/>
    </row>
    <row r="33" spans="1:17" s="308" customFormat="1" ht="15.95" customHeight="1">
      <c r="A33" s="245"/>
      <c r="B33" s="248" t="s">
        <v>30</v>
      </c>
      <c r="C33" s="249"/>
      <c r="D33" s="22"/>
      <c r="E33" s="22"/>
      <c r="F33" s="254"/>
      <c r="G33" s="229"/>
      <c r="H33" s="230"/>
      <c r="I33" s="182"/>
      <c r="J33" s="182"/>
      <c r="K33" s="736">
        <f>SUM(K30:K32)</f>
        <v>-1.4742499999999998</v>
      </c>
      <c r="L33" s="229"/>
      <c r="M33" s="230"/>
      <c r="N33" s="182"/>
      <c r="O33" s="182"/>
      <c r="P33" s="736">
        <f>SUM(P30:P32)</f>
        <v>-0.20374999999999999</v>
      </c>
      <c r="Q33" s="312"/>
    </row>
    <row r="34" spans="1:17" s="308" customFormat="1" ht="15.95" customHeight="1">
      <c r="A34" s="245">
        <v>22</v>
      </c>
      <c r="B34" s="246" t="s">
        <v>95</v>
      </c>
      <c r="C34" s="249">
        <v>4902505</v>
      </c>
      <c r="D34" s="22" t="s">
        <v>12</v>
      </c>
      <c r="E34" s="23" t="s">
        <v>300</v>
      </c>
      <c r="F34" s="254">
        <v>-1000</v>
      </c>
      <c r="G34" s="229">
        <v>999992</v>
      </c>
      <c r="H34" s="230">
        <v>999993</v>
      </c>
      <c r="I34" s="182">
        <f>G34-H34</f>
        <v>-1</v>
      </c>
      <c r="J34" s="182">
        <f>$F34*I34</f>
        <v>1000</v>
      </c>
      <c r="K34" s="734">
        <f>J34/1000000</f>
        <v>1E-3</v>
      </c>
      <c r="L34" s="229">
        <v>2035</v>
      </c>
      <c r="M34" s="230">
        <v>1966</v>
      </c>
      <c r="N34" s="182">
        <f>L34-M34</f>
        <v>69</v>
      </c>
      <c r="O34" s="182">
        <f>$F34*N34</f>
        <v>-69000</v>
      </c>
      <c r="P34" s="734">
        <f>O34/1000000</f>
        <v>-6.9000000000000006E-2</v>
      </c>
      <c r="Q34" s="320"/>
    </row>
    <row r="35" spans="1:17" s="308" customFormat="1" ht="15.95" customHeight="1">
      <c r="A35" s="245">
        <v>23</v>
      </c>
      <c r="B35" s="246" t="s">
        <v>96</v>
      </c>
      <c r="C35" s="249">
        <v>5128436</v>
      </c>
      <c r="D35" s="22" t="s">
        <v>12</v>
      </c>
      <c r="E35" s="23" t="s">
        <v>300</v>
      </c>
      <c r="F35" s="254">
        <v>-1000</v>
      </c>
      <c r="G35" s="229">
        <v>1149</v>
      </c>
      <c r="H35" s="230">
        <v>1102</v>
      </c>
      <c r="I35" s="182">
        <f>G35-H35</f>
        <v>47</v>
      </c>
      <c r="J35" s="182">
        <f>$F35*I35</f>
        <v>-47000</v>
      </c>
      <c r="K35" s="734">
        <f>J35/1000000</f>
        <v>-4.7E-2</v>
      </c>
      <c r="L35" s="229">
        <v>767</v>
      </c>
      <c r="M35" s="230">
        <v>769</v>
      </c>
      <c r="N35" s="182">
        <f>L35-M35</f>
        <v>-2</v>
      </c>
      <c r="O35" s="182">
        <f>$F35*N35</f>
        <v>2000</v>
      </c>
      <c r="P35" s="734">
        <f>O35/1000000</f>
        <v>2E-3</v>
      </c>
      <c r="Q35" s="320"/>
    </row>
    <row r="36" spans="1:17" s="308" customFormat="1" ht="15.95" customHeight="1">
      <c r="A36" s="245">
        <v>24</v>
      </c>
      <c r="B36" s="542" t="s">
        <v>132</v>
      </c>
      <c r="C36" s="249">
        <v>4902585</v>
      </c>
      <c r="D36" s="22" t="s">
        <v>12</v>
      </c>
      <c r="E36" s="23" t="s">
        <v>300</v>
      </c>
      <c r="F36" s="254">
        <v>400</v>
      </c>
      <c r="G36" s="229">
        <v>999998</v>
      </c>
      <c r="H36" s="230">
        <v>999998</v>
      </c>
      <c r="I36" s="182">
        <f>G36-H36</f>
        <v>0</v>
      </c>
      <c r="J36" s="182">
        <f>$F36*I36</f>
        <v>0</v>
      </c>
      <c r="K36" s="734">
        <f>J36/1000000</f>
        <v>0</v>
      </c>
      <c r="L36" s="229">
        <v>11</v>
      </c>
      <c r="M36" s="230">
        <v>3</v>
      </c>
      <c r="N36" s="182">
        <f>L36-M36</f>
        <v>8</v>
      </c>
      <c r="O36" s="182">
        <f>$F36*N36</f>
        <v>3200</v>
      </c>
      <c r="P36" s="734">
        <f>O36/1000000</f>
        <v>3.2000000000000002E-3</v>
      </c>
      <c r="Q36" s="320"/>
    </row>
    <row r="37" spans="1:17" s="308" customFormat="1" ht="15.95" customHeight="1">
      <c r="A37" s="245"/>
      <c r="B37" s="248" t="s">
        <v>25</v>
      </c>
      <c r="C37" s="249"/>
      <c r="D37" s="22"/>
      <c r="E37" s="22"/>
      <c r="F37" s="254"/>
      <c r="G37" s="229"/>
      <c r="H37" s="230"/>
      <c r="I37" s="182"/>
      <c r="J37" s="182"/>
      <c r="K37" s="734"/>
      <c r="L37" s="229"/>
      <c r="M37" s="230"/>
      <c r="N37" s="182"/>
      <c r="O37" s="182"/>
      <c r="P37" s="734"/>
      <c r="Q37" s="312"/>
    </row>
    <row r="38" spans="1:17" s="308" customFormat="1" ht="15">
      <c r="A38" s="245">
        <v>25</v>
      </c>
      <c r="B38" s="221" t="s">
        <v>43</v>
      </c>
      <c r="C38" s="249">
        <v>4864854</v>
      </c>
      <c r="D38" s="25" t="s">
        <v>12</v>
      </c>
      <c r="E38" s="23" t="s">
        <v>300</v>
      </c>
      <c r="F38" s="254">
        <v>1000</v>
      </c>
      <c r="G38" s="229">
        <v>998862</v>
      </c>
      <c r="H38" s="230">
        <v>998862</v>
      </c>
      <c r="I38" s="182">
        <f>G38-H38</f>
        <v>0</v>
      </c>
      <c r="J38" s="182">
        <f>$F38*I38</f>
        <v>0</v>
      </c>
      <c r="K38" s="734">
        <f>J38/1000000</f>
        <v>0</v>
      </c>
      <c r="L38" s="229">
        <v>9518</v>
      </c>
      <c r="M38" s="230">
        <v>9786</v>
      </c>
      <c r="N38" s="182">
        <f>L38-M38</f>
        <v>-268</v>
      </c>
      <c r="O38" s="182">
        <f>$F38*N38</f>
        <v>-268000</v>
      </c>
      <c r="P38" s="734">
        <f>O38/1000000</f>
        <v>-0.26800000000000002</v>
      </c>
      <c r="Q38" s="332"/>
    </row>
    <row r="39" spans="1:17" s="308" customFormat="1" ht="15.95" customHeight="1">
      <c r="A39" s="245"/>
      <c r="B39" s="248" t="s">
        <v>97</v>
      </c>
      <c r="C39" s="249"/>
      <c r="D39" s="22"/>
      <c r="E39" s="22"/>
      <c r="F39" s="254"/>
      <c r="G39" s="229"/>
      <c r="H39" s="230"/>
      <c r="I39" s="182"/>
      <c r="J39" s="182"/>
      <c r="K39" s="734"/>
      <c r="L39" s="229"/>
      <c r="M39" s="230"/>
      <c r="N39" s="182"/>
      <c r="O39" s="182"/>
      <c r="P39" s="734"/>
      <c r="Q39" s="312"/>
    </row>
    <row r="40" spans="1:17" s="308" customFormat="1" ht="17.25" customHeight="1">
      <c r="A40" s="245">
        <v>26</v>
      </c>
      <c r="B40" s="246" t="s">
        <v>98</v>
      </c>
      <c r="C40" s="249">
        <v>4864970</v>
      </c>
      <c r="D40" s="22" t="s">
        <v>12</v>
      </c>
      <c r="E40" s="23" t="s">
        <v>300</v>
      </c>
      <c r="F40" s="254">
        <v>-1000</v>
      </c>
      <c r="G40" s="229">
        <v>26627</v>
      </c>
      <c r="H40" s="230">
        <v>26501</v>
      </c>
      <c r="I40" s="182">
        <f>G40-H40</f>
        <v>126</v>
      </c>
      <c r="J40" s="182">
        <f>$F40*I40</f>
        <v>-126000</v>
      </c>
      <c r="K40" s="734">
        <f>J40/1000000</f>
        <v>-0.126</v>
      </c>
      <c r="L40" s="229">
        <v>3407</v>
      </c>
      <c r="M40" s="230">
        <v>2965</v>
      </c>
      <c r="N40" s="182">
        <f>L40-M40</f>
        <v>442</v>
      </c>
      <c r="O40" s="182">
        <f>$F40*N40</f>
        <v>-442000</v>
      </c>
      <c r="P40" s="734">
        <f>O40/1000000</f>
        <v>-0.442</v>
      </c>
      <c r="Q40" s="312"/>
    </row>
    <row r="41" spans="1:17" s="308" customFormat="1" ht="15.95" customHeight="1">
      <c r="A41" s="245">
        <v>27</v>
      </c>
      <c r="B41" s="246" t="s">
        <v>99</v>
      </c>
      <c r="C41" s="249" t="s">
        <v>496</v>
      </c>
      <c r="D41" s="235" t="s">
        <v>438</v>
      </c>
      <c r="E41" s="315" t="s">
        <v>300</v>
      </c>
      <c r="F41" s="549">
        <v>-0.5</v>
      </c>
      <c r="G41" s="229">
        <v>13000</v>
      </c>
      <c r="H41" s="230">
        <v>11000</v>
      </c>
      <c r="I41" s="182">
        <f>G41-H41</f>
        <v>2000</v>
      </c>
      <c r="J41" s="182">
        <f>$F41*I41</f>
        <v>-1000</v>
      </c>
      <c r="K41" s="734">
        <f>J41/1000000</f>
        <v>-1E-3</v>
      </c>
      <c r="L41" s="229">
        <v>-30000</v>
      </c>
      <c r="M41" s="230">
        <v>-162000</v>
      </c>
      <c r="N41" s="182">
        <f>L41-M41</f>
        <v>132000</v>
      </c>
      <c r="O41" s="182">
        <f>$F41*N41</f>
        <v>-66000</v>
      </c>
      <c r="P41" s="734">
        <f>O41/1000000</f>
        <v>-6.6000000000000003E-2</v>
      </c>
      <c r="Q41" s="320"/>
    </row>
    <row r="42" spans="1:17" s="308" customFormat="1" ht="15.95" customHeight="1">
      <c r="A42" s="245">
        <v>28</v>
      </c>
      <c r="B42" s="246" t="s">
        <v>100</v>
      </c>
      <c r="C42" s="249">
        <v>4864934</v>
      </c>
      <c r="D42" s="22" t="s">
        <v>12</v>
      </c>
      <c r="E42" s="23" t="s">
        <v>300</v>
      </c>
      <c r="F42" s="254">
        <v>-1000</v>
      </c>
      <c r="G42" s="229">
        <v>17793</v>
      </c>
      <c r="H42" s="230">
        <v>17793</v>
      </c>
      <c r="I42" s="182">
        <f>G42-H42</f>
        <v>0</v>
      </c>
      <c r="J42" s="182">
        <f>$F42*I42</f>
        <v>0</v>
      </c>
      <c r="K42" s="734">
        <f>J42/1000000</f>
        <v>0</v>
      </c>
      <c r="L42" s="229">
        <v>19</v>
      </c>
      <c r="M42" s="230">
        <v>192</v>
      </c>
      <c r="N42" s="182">
        <f>L42-M42</f>
        <v>-173</v>
      </c>
      <c r="O42" s="182">
        <f>$F42*N42</f>
        <v>173000</v>
      </c>
      <c r="P42" s="734">
        <f>O42/1000000</f>
        <v>0.17299999999999999</v>
      </c>
      <c r="Q42" s="331"/>
    </row>
    <row r="43" spans="1:17" s="308" customFormat="1" ht="15.95" customHeight="1">
      <c r="A43" s="245">
        <v>29</v>
      </c>
      <c r="B43" s="221" t="s">
        <v>101</v>
      </c>
      <c r="C43" s="249">
        <v>4864906</v>
      </c>
      <c r="D43" s="22" t="s">
        <v>12</v>
      </c>
      <c r="E43" s="23" t="s">
        <v>300</v>
      </c>
      <c r="F43" s="254">
        <v>-1000</v>
      </c>
      <c r="G43" s="229">
        <v>9456</v>
      </c>
      <c r="H43" s="230">
        <v>9387</v>
      </c>
      <c r="I43" s="182">
        <f>G43-H43</f>
        <v>69</v>
      </c>
      <c r="J43" s="182">
        <f>$F43*I43</f>
        <v>-69000</v>
      </c>
      <c r="K43" s="734">
        <f>J43/1000000</f>
        <v>-6.9000000000000006E-2</v>
      </c>
      <c r="L43" s="229">
        <v>999806</v>
      </c>
      <c r="M43" s="230">
        <v>999725</v>
      </c>
      <c r="N43" s="182">
        <f>L43-M43</f>
        <v>81</v>
      </c>
      <c r="O43" s="182">
        <f>$F43*N43</f>
        <v>-81000</v>
      </c>
      <c r="P43" s="734">
        <f>O43/1000000</f>
        <v>-8.1000000000000003E-2</v>
      </c>
      <c r="Q43" s="324"/>
    </row>
    <row r="44" spans="1:17" s="308" customFormat="1" ht="15.95" customHeight="1">
      <c r="A44" s="245"/>
      <c r="B44" s="248" t="s">
        <v>360</v>
      </c>
      <c r="C44" s="249"/>
      <c r="D44" s="314"/>
      <c r="E44" s="315"/>
      <c r="F44" s="254"/>
      <c r="G44" s="229"/>
      <c r="H44" s="230"/>
      <c r="I44" s="182"/>
      <c r="J44" s="182"/>
      <c r="K44" s="734"/>
      <c r="L44" s="229"/>
      <c r="M44" s="230"/>
      <c r="N44" s="182"/>
      <c r="O44" s="182"/>
      <c r="P44" s="734"/>
      <c r="Q44" s="518"/>
    </row>
    <row r="45" spans="1:17" s="308" customFormat="1" ht="15.95" customHeight="1">
      <c r="A45" s="245">
        <v>30</v>
      </c>
      <c r="B45" s="246" t="s">
        <v>98</v>
      </c>
      <c r="C45" s="249">
        <v>4864933</v>
      </c>
      <c r="D45" s="314" t="s">
        <v>12</v>
      </c>
      <c r="E45" s="315" t="s">
        <v>300</v>
      </c>
      <c r="F45" s="254">
        <v>-2000</v>
      </c>
      <c r="G45" s="229">
        <v>585</v>
      </c>
      <c r="H45" s="230">
        <v>585</v>
      </c>
      <c r="I45" s="182">
        <f>G45-H45</f>
        <v>0</v>
      </c>
      <c r="J45" s="182">
        <f>$F45*I45</f>
        <v>0</v>
      </c>
      <c r="K45" s="734">
        <f>J45/1000000</f>
        <v>0</v>
      </c>
      <c r="L45" s="229">
        <v>3600</v>
      </c>
      <c r="M45" s="230">
        <v>2538</v>
      </c>
      <c r="N45" s="182">
        <f>L45-M45</f>
        <v>1062</v>
      </c>
      <c r="O45" s="182">
        <f>$F45*N45</f>
        <v>-2124000</v>
      </c>
      <c r="P45" s="734">
        <f>O45/1000000</f>
        <v>-2.1240000000000001</v>
      </c>
      <c r="Q45" s="484"/>
    </row>
    <row r="46" spans="1:17" s="308" customFormat="1" ht="15.95" customHeight="1">
      <c r="A46" s="245">
        <v>31</v>
      </c>
      <c r="B46" s="246" t="s">
        <v>363</v>
      </c>
      <c r="C46" s="249">
        <v>5128456</v>
      </c>
      <c r="D46" s="314" t="s">
        <v>12</v>
      </c>
      <c r="E46" s="315" t="s">
        <v>300</v>
      </c>
      <c r="F46" s="254">
        <v>-1000</v>
      </c>
      <c r="G46" s="229">
        <v>99382</v>
      </c>
      <c r="H46" s="230">
        <v>99382</v>
      </c>
      <c r="I46" s="182">
        <f>G46-H46</f>
        <v>0</v>
      </c>
      <c r="J46" s="182">
        <f>$F46*I46</f>
        <v>0</v>
      </c>
      <c r="K46" s="734">
        <f>J46/1000000</f>
        <v>0</v>
      </c>
      <c r="L46" s="229">
        <v>12846</v>
      </c>
      <c r="M46" s="230">
        <v>10469</v>
      </c>
      <c r="N46" s="182">
        <f>L46-M46</f>
        <v>2377</v>
      </c>
      <c r="O46" s="182">
        <f>$F46*N46</f>
        <v>-2377000</v>
      </c>
      <c r="P46" s="734">
        <f>O46/1000000</f>
        <v>-2.3769999999999998</v>
      </c>
      <c r="Q46" s="634"/>
    </row>
    <row r="47" spans="1:17" s="308" customFormat="1" ht="15.95" customHeight="1">
      <c r="A47" s="245">
        <v>32</v>
      </c>
      <c r="B47" s="246" t="s">
        <v>361</v>
      </c>
      <c r="C47" s="249">
        <v>4864830</v>
      </c>
      <c r="D47" s="314" t="s">
        <v>12</v>
      </c>
      <c r="E47" s="315" t="s">
        <v>300</v>
      </c>
      <c r="F47" s="254">
        <v>-5000</v>
      </c>
      <c r="G47" s="229">
        <v>4320</v>
      </c>
      <c r="H47" s="230">
        <v>4320</v>
      </c>
      <c r="I47" s="182">
        <f>G47-H47</f>
        <v>0</v>
      </c>
      <c r="J47" s="182">
        <f>$F47*I47</f>
        <v>0</v>
      </c>
      <c r="K47" s="734">
        <f>J47/1000000</f>
        <v>0</v>
      </c>
      <c r="L47" s="229">
        <v>1259</v>
      </c>
      <c r="M47" s="230">
        <v>992</v>
      </c>
      <c r="N47" s="182">
        <f>L47-M47</f>
        <v>267</v>
      </c>
      <c r="O47" s="182">
        <f>$F47*N47</f>
        <v>-1335000</v>
      </c>
      <c r="P47" s="734">
        <f>O47/1000000</f>
        <v>-1.335</v>
      </c>
      <c r="Q47" s="530"/>
    </row>
    <row r="48" spans="1:17" s="308" customFormat="1" ht="14.25" customHeight="1">
      <c r="A48" s="245"/>
      <c r="B48" s="248" t="s">
        <v>40</v>
      </c>
      <c r="C48" s="249"/>
      <c r="D48" s="22"/>
      <c r="E48" s="22"/>
      <c r="F48" s="254"/>
      <c r="G48" s="229"/>
      <c r="H48" s="230"/>
      <c r="I48" s="182"/>
      <c r="J48" s="182"/>
      <c r="K48" s="734"/>
      <c r="L48" s="229"/>
      <c r="M48" s="230"/>
      <c r="N48" s="182"/>
      <c r="O48" s="182"/>
      <c r="P48" s="734"/>
      <c r="Q48" s="312"/>
    </row>
    <row r="49" spans="1:17" s="308" customFormat="1" ht="14.25" customHeight="1">
      <c r="A49" s="245"/>
      <c r="B49" s="247" t="s">
        <v>17</v>
      </c>
      <c r="C49" s="249"/>
      <c r="D49" s="25"/>
      <c r="E49" s="25"/>
      <c r="F49" s="254"/>
      <c r="G49" s="229"/>
      <c r="H49" s="230"/>
      <c r="I49" s="182"/>
      <c r="J49" s="182"/>
      <c r="K49" s="734"/>
      <c r="L49" s="229"/>
      <c r="M49" s="230"/>
      <c r="N49" s="182"/>
      <c r="O49" s="182"/>
      <c r="P49" s="734"/>
      <c r="Q49" s="312"/>
    </row>
    <row r="50" spans="1:17" s="308" customFormat="1" ht="14.25" customHeight="1">
      <c r="A50" s="245">
        <v>33</v>
      </c>
      <c r="B50" s="246" t="s">
        <v>18</v>
      </c>
      <c r="C50" s="249">
        <v>4865119</v>
      </c>
      <c r="D50" s="314" t="s">
        <v>12</v>
      </c>
      <c r="E50" s="315" t="s">
        <v>300</v>
      </c>
      <c r="F50" s="254">
        <v>1333.33</v>
      </c>
      <c r="G50" s="245">
        <v>188</v>
      </c>
      <c r="H50" s="236">
        <v>178</v>
      </c>
      <c r="I50" s="236">
        <f>G50-H50</f>
        <v>10</v>
      </c>
      <c r="J50" s="236">
        <f>$F50*I50</f>
        <v>13333.3</v>
      </c>
      <c r="K50" s="732">
        <f>J50/1000000</f>
        <v>1.3333299999999999E-2</v>
      </c>
      <c r="L50" s="245">
        <v>15</v>
      </c>
      <c r="M50" s="236">
        <v>20</v>
      </c>
      <c r="N50" s="236">
        <f>L50-M50</f>
        <v>-5</v>
      </c>
      <c r="O50" s="236">
        <f>$F50*N50</f>
        <v>-6666.65</v>
      </c>
      <c r="P50" s="732">
        <f>O50/1000000</f>
        <v>-6.6666499999999997E-3</v>
      </c>
      <c r="Q50" s="884"/>
    </row>
    <row r="51" spans="1:17" s="308" customFormat="1" ht="15.95" customHeight="1">
      <c r="A51" s="245">
        <v>34</v>
      </c>
      <c r="B51" s="246" t="s">
        <v>19</v>
      </c>
      <c r="C51" s="249">
        <v>4864825</v>
      </c>
      <c r="D51" s="22" t="s">
        <v>12</v>
      </c>
      <c r="E51" s="23" t="s">
        <v>300</v>
      </c>
      <c r="F51" s="254">
        <v>133.33000000000001</v>
      </c>
      <c r="G51" s="229">
        <v>5449</v>
      </c>
      <c r="H51" s="230">
        <v>5462</v>
      </c>
      <c r="I51" s="182">
        <f>G51-H51</f>
        <v>-13</v>
      </c>
      <c r="J51" s="182">
        <f>$F51*I51</f>
        <v>-1733.2900000000002</v>
      </c>
      <c r="K51" s="734">
        <f>J51/1000000</f>
        <v>-1.7332900000000002E-3</v>
      </c>
      <c r="L51" s="229">
        <v>8040</v>
      </c>
      <c r="M51" s="230">
        <v>8020</v>
      </c>
      <c r="N51" s="182">
        <f>L51-M51</f>
        <v>20</v>
      </c>
      <c r="O51" s="182">
        <f>$F51*N51</f>
        <v>2666.6000000000004</v>
      </c>
      <c r="P51" s="734">
        <f>O51/1000000</f>
        <v>2.6666000000000003E-3</v>
      </c>
      <c r="Q51" s="312"/>
    </row>
    <row r="52" spans="1:17" s="308" customFormat="1" ht="15.95" customHeight="1">
      <c r="A52" s="245"/>
      <c r="B52" s="248" t="s">
        <v>110</v>
      </c>
      <c r="C52" s="249"/>
      <c r="D52" s="22"/>
      <c r="E52" s="22"/>
      <c r="F52" s="254"/>
      <c r="G52" s="229"/>
      <c r="H52" s="230"/>
      <c r="I52" s="182"/>
      <c r="J52" s="182"/>
      <c r="K52" s="734"/>
      <c r="L52" s="229"/>
      <c r="M52" s="230"/>
      <c r="N52" s="182"/>
      <c r="O52" s="182"/>
      <c r="P52" s="734"/>
      <c r="Q52" s="312"/>
    </row>
    <row r="53" spans="1:17" s="308" customFormat="1" ht="15.95" customHeight="1">
      <c r="A53" s="245">
        <v>35</v>
      </c>
      <c r="B53" s="246" t="s">
        <v>111</v>
      </c>
      <c r="C53" s="249">
        <v>4865137</v>
      </c>
      <c r="D53" s="22" t="s">
        <v>12</v>
      </c>
      <c r="E53" s="23" t="s">
        <v>300</v>
      </c>
      <c r="F53" s="254">
        <v>1000</v>
      </c>
      <c r="G53" s="229">
        <v>0</v>
      </c>
      <c r="H53" s="230">
        <v>0</v>
      </c>
      <c r="I53" s="182">
        <f>G53-H53</f>
        <v>0</v>
      </c>
      <c r="J53" s="182">
        <f>$F53*I53</f>
        <v>0</v>
      </c>
      <c r="K53" s="734">
        <f>J53/1000000</f>
        <v>0</v>
      </c>
      <c r="L53" s="229">
        <v>0</v>
      </c>
      <c r="M53" s="230">
        <v>0</v>
      </c>
      <c r="N53" s="182">
        <f>L53-M53</f>
        <v>0</v>
      </c>
      <c r="O53" s="182">
        <f>$F53*N53</f>
        <v>0</v>
      </c>
      <c r="P53" s="734">
        <f>O53/1000000</f>
        <v>0</v>
      </c>
      <c r="Q53" s="312"/>
    </row>
    <row r="54" spans="1:17" s="335" customFormat="1" ht="15.95" customHeight="1">
      <c r="A54" s="245">
        <v>36</v>
      </c>
      <c r="B54" s="221" t="s">
        <v>112</v>
      </c>
      <c r="C54" s="249">
        <v>4864828</v>
      </c>
      <c r="D54" s="25" t="s">
        <v>12</v>
      </c>
      <c r="E54" s="23" t="s">
        <v>300</v>
      </c>
      <c r="F54" s="254">
        <v>133</v>
      </c>
      <c r="G54" s="229">
        <v>992379</v>
      </c>
      <c r="H54" s="230">
        <v>992379</v>
      </c>
      <c r="I54" s="182">
        <f>G54-H54</f>
        <v>0</v>
      </c>
      <c r="J54" s="182">
        <f>$F54*I54</f>
        <v>0</v>
      </c>
      <c r="K54" s="734">
        <f>J54/1000000</f>
        <v>0</v>
      </c>
      <c r="L54" s="229">
        <v>995677</v>
      </c>
      <c r="M54" s="230">
        <v>996728</v>
      </c>
      <c r="N54" s="182">
        <f>L54-M54</f>
        <v>-1051</v>
      </c>
      <c r="O54" s="182">
        <f>$F54*N54</f>
        <v>-139783</v>
      </c>
      <c r="P54" s="734">
        <f>O54/1000000</f>
        <v>-0.13978299999999999</v>
      </c>
      <c r="Q54" s="665"/>
    </row>
    <row r="55" spans="1:17" s="308" customFormat="1" ht="15.95" customHeight="1">
      <c r="A55" s="245"/>
      <c r="B55" s="247" t="s">
        <v>393</v>
      </c>
      <c r="C55" s="249"/>
      <c r="D55" s="25"/>
      <c r="E55" s="23"/>
      <c r="F55" s="254"/>
      <c r="G55" s="229"/>
      <c r="H55" s="230"/>
      <c r="I55" s="182"/>
      <c r="J55" s="182"/>
      <c r="K55" s="734"/>
      <c r="L55" s="229"/>
      <c r="M55" s="230"/>
      <c r="N55" s="182"/>
      <c r="O55" s="182"/>
      <c r="P55" s="734"/>
      <c r="Q55" s="665"/>
    </row>
    <row r="56" spans="1:17" s="308" customFormat="1" ht="15.95" customHeight="1">
      <c r="A56" s="245">
        <v>37</v>
      </c>
      <c r="B56" s="221" t="s">
        <v>34</v>
      </c>
      <c r="C56" s="249">
        <v>5295145</v>
      </c>
      <c r="D56" s="25" t="s">
        <v>12</v>
      </c>
      <c r="E56" s="23" t="s">
        <v>300</v>
      </c>
      <c r="F56" s="254">
        <v>-1000</v>
      </c>
      <c r="G56" s="229">
        <v>998370</v>
      </c>
      <c r="H56" s="230">
        <v>998354</v>
      </c>
      <c r="I56" s="182">
        <f>G56-H56</f>
        <v>16</v>
      </c>
      <c r="J56" s="182">
        <f>$F56*I56</f>
        <v>-16000</v>
      </c>
      <c r="K56" s="734">
        <f>J56/1000000</f>
        <v>-1.6E-2</v>
      </c>
      <c r="L56" s="229">
        <v>990564</v>
      </c>
      <c r="M56" s="230">
        <v>990536</v>
      </c>
      <c r="N56" s="182">
        <f>L56-M56</f>
        <v>28</v>
      </c>
      <c r="O56" s="182">
        <f>$F56*N56</f>
        <v>-28000</v>
      </c>
      <c r="P56" s="734">
        <f>O56/1000000</f>
        <v>-2.8000000000000001E-2</v>
      </c>
      <c r="Q56" s="665"/>
    </row>
    <row r="57" spans="1:17" s="335" customFormat="1" ht="15.95" customHeight="1">
      <c r="A57" s="245">
        <v>38</v>
      </c>
      <c r="B57" s="221" t="s">
        <v>161</v>
      </c>
      <c r="C57" s="249">
        <v>5295146</v>
      </c>
      <c r="D57" s="249" t="s">
        <v>12</v>
      </c>
      <c r="E57" s="249" t="s">
        <v>300</v>
      </c>
      <c r="F57" s="254">
        <v>-1000</v>
      </c>
      <c r="G57" s="229">
        <v>8805</v>
      </c>
      <c r="H57" s="230">
        <v>8781</v>
      </c>
      <c r="I57" s="249">
        <f>G57-H57</f>
        <v>24</v>
      </c>
      <c r="J57" s="249">
        <f>$F57*I57</f>
        <v>-24000</v>
      </c>
      <c r="K57" s="709">
        <f>J57/1000000</f>
        <v>-2.4E-2</v>
      </c>
      <c r="L57" s="229">
        <v>969740</v>
      </c>
      <c r="M57" s="230">
        <v>969722</v>
      </c>
      <c r="N57" s="249">
        <f>L57-M57</f>
        <v>18</v>
      </c>
      <c r="O57" s="249">
        <f>$F57*N57</f>
        <v>-18000</v>
      </c>
      <c r="P57" s="709">
        <f>O57/1000000</f>
        <v>-1.7999999999999999E-2</v>
      </c>
      <c r="Q57" s="229"/>
    </row>
    <row r="58" spans="1:17" s="335" customFormat="1" ht="15.95" customHeight="1">
      <c r="A58" s="245"/>
      <c r="B58" s="247" t="s">
        <v>468</v>
      </c>
      <c r="C58" s="249"/>
      <c r="D58" s="249"/>
      <c r="E58" s="249"/>
      <c r="F58" s="254"/>
      <c r="G58" s="229"/>
      <c r="H58" s="230"/>
      <c r="I58" s="249"/>
      <c r="J58" s="249"/>
      <c r="K58" s="732"/>
      <c r="L58" s="230"/>
      <c r="M58" s="230"/>
      <c r="N58" s="249"/>
      <c r="O58" s="249"/>
      <c r="P58" s="732"/>
      <c r="Q58" s="665"/>
    </row>
    <row r="59" spans="1:17" s="335" customFormat="1" ht="15.95" customHeight="1">
      <c r="A59" s="245">
        <v>39</v>
      </c>
      <c r="B59" s="246" t="s">
        <v>469</v>
      </c>
      <c r="C59" s="249" t="s">
        <v>471</v>
      </c>
      <c r="D59" s="235" t="s">
        <v>438</v>
      </c>
      <c r="E59" s="221" t="s">
        <v>300</v>
      </c>
      <c r="F59" s="254">
        <v>-1</v>
      </c>
      <c r="G59" s="229">
        <v>1644000</v>
      </c>
      <c r="H59" s="230">
        <v>1618000</v>
      </c>
      <c r="I59" s="182">
        <f>G59-H59</f>
        <v>26000</v>
      </c>
      <c r="J59" s="182">
        <f>$F59*I59</f>
        <v>-26000</v>
      </c>
      <c r="K59" s="734">
        <f>J59/1000000</f>
        <v>-2.5999999999999999E-2</v>
      </c>
      <c r="L59" s="229">
        <v>407000</v>
      </c>
      <c r="M59" s="230">
        <v>248000</v>
      </c>
      <c r="N59" s="182">
        <f>L59-M59</f>
        <v>159000</v>
      </c>
      <c r="O59" s="182">
        <f>$F59*N59</f>
        <v>-159000</v>
      </c>
      <c r="P59" s="734">
        <f>O59/1000000</f>
        <v>-0.159</v>
      </c>
      <c r="Q59" s="665"/>
    </row>
    <row r="60" spans="1:17" s="335" customFormat="1" ht="15.95" customHeight="1">
      <c r="A60" s="245">
        <v>40</v>
      </c>
      <c r="B60" s="246" t="s">
        <v>470</v>
      </c>
      <c r="C60" s="249" t="s">
        <v>472</v>
      </c>
      <c r="D60" s="235" t="s">
        <v>438</v>
      </c>
      <c r="E60" s="221" t="s">
        <v>300</v>
      </c>
      <c r="F60" s="254">
        <v>-1</v>
      </c>
      <c r="G60" s="229">
        <v>4251000.0599999996</v>
      </c>
      <c r="H60" s="230">
        <v>4238000.13</v>
      </c>
      <c r="I60" s="249">
        <f>G60-H60</f>
        <v>12999.929999999702</v>
      </c>
      <c r="J60" s="249">
        <f>$F60*I60</f>
        <v>-12999.929999999702</v>
      </c>
      <c r="K60" s="709">
        <f>J60/1000000</f>
        <v>-1.2999929999999701E-2</v>
      </c>
      <c r="L60" s="229">
        <v>659000</v>
      </c>
      <c r="M60" s="230">
        <v>450000</v>
      </c>
      <c r="N60" s="249">
        <f>L60-M60</f>
        <v>209000</v>
      </c>
      <c r="O60" s="249">
        <f>$F60*N60</f>
        <v>-209000</v>
      </c>
      <c r="P60" s="709">
        <f>O60/1000000</f>
        <v>-0.20899999999999999</v>
      </c>
      <c r="Q60" s="665"/>
    </row>
    <row r="61" spans="1:17" s="308" customFormat="1" ht="6" customHeight="1" thickBot="1">
      <c r="A61" s="486"/>
      <c r="B61" s="524"/>
      <c r="C61" s="250"/>
      <c r="D61" s="827"/>
      <c r="E61" s="340"/>
      <c r="F61" s="828"/>
      <c r="G61" s="310"/>
      <c r="H61" s="311"/>
      <c r="I61" s="829"/>
      <c r="J61" s="829"/>
      <c r="K61" s="830"/>
      <c r="L61" s="311"/>
      <c r="M61" s="311"/>
      <c r="N61" s="829"/>
      <c r="O61" s="829"/>
      <c r="P61" s="830"/>
      <c r="Q61" s="379"/>
    </row>
    <row r="62" spans="1:17" s="308" customFormat="1" ht="15" customHeight="1" thickTop="1">
      <c r="B62" s="11" t="s">
        <v>128</v>
      </c>
      <c r="F62" s="412"/>
      <c r="G62" s="230"/>
      <c r="H62" s="230"/>
      <c r="I62" s="371"/>
      <c r="J62" s="371"/>
      <c r="K62" s="737">
        <f>SUM(K8:K61)-K33</f>
        <v>-2.0072460599999999</v>
      </c>
      <c r="N62" s="371"/>
      <c r="O62" s="371"/>
      <c r="P62" s="737">
        <f>SUM(P8:P61)-P33</f>
        <v>-9.5856964200000014</v>
      </c>
    </row>
    <row r="63" spans="1:17" s="308" customFormat="1" ht="1.5" customHeight="1">
      <c r="B63" s="11"/>
      <c r="F63" s="412"/>
      <c r="G63" s="230"/>
      <c r="H63" s="230"/>
      <c r="I63" s="371"/>
      <c r="J63" s="371"/>
      <c r="K63" s="738"/>
      <c r="N63" s="371"/>
      <c r="O63" s="371"/>
      <c r="P63" s="738"/>
    </row>
    <row r="64" spans="1:17" s="308" customFormat="1" ht="16.5">
      <c r="B64" s="11" t="s">
        <v>129</v>
      </c>
      <c r="F64" s="412"/>
      <c r="G64" s="230"/>
      <c r="H64" s="230"/>
      <c r="I64" s="371"/>
      <c r="J64" s="371"/>
      <c r="K64" s="737">
        <f>SUM(K62:K63)</f>
        <v>-2.0072460599999999</v>
      </c>
      <c r="N64" s="371"/>
      <c r="O64" s="371"/>
      <c r="P64" s="737">
        <f>SUM(P62:P63)</f>
        <v>-9.5856964200000014</v>
      </c>
    </row>
    <row r="65" spans="1:17" s="308" customFormat="1" ht="15">
      <c r="F65" s="412"/>
      <c r="G65" s="230"/>
      <c r="H65" s="230"/>
      <c r="K65" s="473"/>
      <c r="P65" s="473"/>
    </row>
    <row r="66" spans="1:17" s="308" customFormat="1" ht="15">
      <c r="F66" s="412"/>
      <c r="G66" s="230"/>
      <c r="H66" s="230"/>
      <c r="K66" s="473"/>
      <c r="P66" s="473"/>
      <c r="Q66" s="582" t="str">
        <f>NDPL!$Q$1</f>
        <v>JULY-2024</v>
      </c>
    </row>
    <row r="67" spans="1:17" s="308" customFormat="1" ht="15">
      <c r="F67" s="412"/>
      <c r="G67" s="230"/>
      <c r="H67" s="230"/>
      <c r="K67" s="473"/>
      <c r="P67" s="473"/>
    </row>
    <row r="68" spans="1:17" s="308" customFormat="1" ht="15">
      <c r="F68" s="412"/>
      <c r="G68" s="230"/>
      <c r="H68" s="230"/>
      <c r="K68" s="473"/>
      <c r="P68" s="473"/>
      <c r="Q68" s="582"/>
    </row>
    <row r="69" spans="1:17" s="308" customFormat="1" ht="18.75" thickBot="1">
      <c r="A69" s="60" t="s">
        <v>219</v>
      </c>
      <c r="F69" s="412"/>
      <c r="G69" s="583"/>
      <c r="H69" s="583"/>
      <c r="I69" s="27" t="s">
        <v>7</v>
      </c>
      <c r="J69" s="335"/>
      <c r="K69" s="707"/>
      <c r="L69" s="335"/>
      <c r="M69" s="335"/>
      <c r="N69" s="27" t="s">
        <v>348</v>
      </c>
      <c r="O69" s="335"/>
      <c r="P69" s="707"/>
    </row>
    <row r="70" spans="1:17" s="308" customFormat="1" ht="39.75" thickTop="1" thickBot="1">
      <c r="A70" s="348" t="s">
        <v>8</v>
      </c>
      <c r="B70" s="349" t="s">
        <v>9</v>
      </c>
      <c r="C70" s="350" t="s">
        <v>1</v>
      </c>
      <c r="D70" s="350" t="s">
        <v>2</v>
      </c>
      <c r="E70" s="350" t="s">
        <v>3</v>
      </c>
      <c r="F70" s="350" t="s">
        <v>10</v>
      </c>
      <c r="G70" s="348" t="str">
        <f>NDPL!G5</f>
        <v>FINAL READING 31/07/2024</v>
      </c>
      <c r="H70" s="350" t="str">
        <f>NDPL!H5</f>
        <v>INTIAL READING 01/07/2024</v>
      </c>
      <c r="I70" s="350" t="s">
        <v>4</v>
      </c>
      <c r="J70" s="350" t="s">
        <v>5</v>
      </c>
      <c r="K70" s="717" t="s">
        <v>6</v>
      </c>
      <c r="L70" s="348" t="str">
        <f>NDPL!G5</f>
        <v>FINAL READING 31/07/2024</v>
      </c>
      <c r="M70" s="350" t="str">
        <f>NDPL!H5</f>
        <v>INTIAL READING 01/07/2024</v>
      </c>
      <c r="N70" s="350" t="s">
        <v>4</v>
      </c>
      <c r="O70" s="350" t="s">
        <v>5</v>
      </c>
      <c r="P70" s="717" t="s">
        <v>6</v>
      </c>
      <c r="Q70" s="366" t="s">
        <v>266</v>
      </c>
    </row>
    <row r="71" spans="1:17" s="308" customFormat="1" ht="17.25" thickTop="1" thickBot="1">
      <c r="A71" s="568"/>
      <c r="B71" s="584"/>
      <c r="C71" s="568"/>
      <c r="D71" s="568"/>
      <c r="E71" s="568"/>
      <c r="F71" s="585"/>
      <c r="G71" s="568"/>
      <c r="H71" s="568"/>
      <c r="I71" s="568"/>
      <c r="J71" s="568"/>
      <c r="K71" s="739"/>
      <c r="L71" s="568"/>
      <c r="M71" s="568"/>
      <c r="N71" s="568"/>
      <c r="O71" s="568"/>
      <c r="P71" s="739"/>
    </row>
    <row r="72" spans="1:17" s="308" customFormat="1" ht="15.95" customHeight="1" thickTop="1">
      <c r="A72" s="243"/>
      <c r="B72" s="244" t="s">
        <v>116</v>
      </c>
      <c r="C72" s="18"/>
      <c r="D72" s="18"/>
      <c r="E72" s="18"/>
      <c r="F72" s="222"/>
      <c r="G72" s="16"/>
      <c r="H72" s="317"/>
      <c r="I72" s="317"/>
      <c r="J72" s="317"/>
      <c r="K72" s="710"/>
      <c r="L72" s="16"/>
      <c r="M72" s="317"/>
      <c r="N72" s="317"/>
      <c r="O72" s="317"/>
      <c r="P72" s="710"/>
      <c r="Q72" s="370"/>
    </row>
    <row r="73" spans="1:17" s="308" customFormat="1" ht="15.95" customHeight="1">
      <c r="A73" s="245">
        <v>1</v>
      </c>
      <c r="B73" s="246" t="s">
        <v>14</v>
      </c>
      <c r="C73" s="249">
        <v>4864977</v>
      </c>
      <c r="D73" s="22" t="s">
        <v>12</v>
      </c>
      <c r="E73" s="23" t="s">
        <v>300</v>
      </c>
      <c r="F73" s="254">
        <v>-1000</v>
      </c>
      <c r="G73" s="229">
        <v>1912</v>
      </c>
      <c r="H73" s="230">
        <v>1913</v>
      </c>
      <c r="I73" s="230">
        <f>G73-H73</f>
        <v>-1</v>
      </c>
      <c r="J73" s="230">
        <f>$F73*I73</f>
        <v>1000</v>
      </c>
      <c r="K73" s="703">
        <f>J73/1000000</f>
        <v>1E-3</v>
      </c>
      <c r="L73" s="229">
        <v>1415</v>
      </c>
      <c r="M73" s="230">
        <v>1421</v>
      </c>
      <c r="N73" s="230">
        <f>L73-M73</f>
        <v>-6</v>
      </c>
      <c r="O73" s="230">
        <f>$F73*N73</f>
        <v>6000</v>
      </c>
      <c r="P73" s="703">
        <f>O73/1000000</f>
        <v>6.0000000000000001E-3</v>
      </c>
      <c r="Q73" s="320"/>
    </row>
    <row r="74" spans="1:17" s="308" customFormat="1" ht="15.95" customHeight="1">
      <c r="A74" s="245">
        <v>2</v>
      </c>
      <c r="B74" s="246" t="s">
        <v>15</v>
      </c>
      <c r="C74" s="249">
        <v>4864939</v>
      </c>
      <c r="D74" s="22" t="s">
        <v>12</v>
      </c>
      <c r="E74" s="23" t="s">
        <v>300</v>
      </c>
      <c r="F74" s="254">
        <v>-1000</v>
      </c>
      <c r="G74" s="229">
        <v>1458</v>
      </c>
      <c r="H74" s="230">
        <v>1458</v>
      </c>
      <c r="I74" s="230">
        <f>G74-H74</f>
        <v>0</v>
      </c>
      <c r="J74" s="230">
        <f>$F74*I74</f>
        <v>0</v>
      </c>
      <c r="K74" s="703">
        <f>J74/1000000</f>
        <v>0</v>
      </c>
      <c r="L74" s="229">
        <v>1790</v>
      </c>
      <c r="M74" s="230">
        <v>1721</v>
      </c>
      <c r="N74" s="230">
        <f>L74-M74</f>
        <v>69</v>
      </c>
      <c r="O74" s="230">
        <f>$F74*N74</f>
        <v>-69000</v>
      </c>
      <c r="P74" s="703">
        <f>O74/1000000</f>
        <v>-6.9000000000000006E-2</v>
      </c>
      <c r="Q74" s="320"/>
    </row>
    <row r="75" spans="1:17" s="308" customFormat="1" ht="15">
      <c r="A75" s="245">
        <v>3</v>
      </c>
      <c r="B75" s="246" t="s">
        <v>16</v>
      </c>
      <c r="C75" s="249">
        <v>5100230</v>
      </c>
      <c r="D75" s="22" t="s">
        <v>12</v>
      </c>
      <c r="E75" s="23" t="s">
        <v>300</v>
      </c>
      <c r="F75" s="254">
        <v>-1000</v>
      </c>
      <c r="G75" s="229">
        <v>904</v>
      </c>
      <c r="H75" s="230">
        <v>904</v>
      </c>
      <c r="I75" s="230">
        <f>G75-H75</f>
        <v>0</v>
      </c>
      <c r="J75" s="230">
        <f>$F75*I75</f>
        <v>0</v>
      </c>
      <c r="K75" s="703">
        <f>J75/1000000</f>
        <v>0</v>
      </c>
      <c r="L75" s="229">
        <v>667</v>
      </c>
      <c r="M75" s="230">
        <v>714</v>
      </c>
      <c r="N75" s="230">
        <f>L75-M75</f>
        <v>-47</v>
      </c>
      <c r="O75" s="230">
        <f>$F75*N75</f>
        <v>47000</v>
      </c>
      <c r="P75" s="703">
        <f>O75/1000000</f>
        <v>4.7E-2</v>
      </c>
      <c r="Q75" s="309"/>
    </row>
    <row r="76" spans="1:17" s="308" customFormat="1" ht="15">
      <c r="A76" s="245">
        <v>4</v>
      </c>
      <c r="B76" s="246" t="s">
        <v>151</v>
      </c>
      <c r="C76" s="249">
        <v>4864812</v>
      </c>
      <c r="D76" s="22" t="s">
        <v>12</v>
      </c>
      <c r="E76" s="23" t="s">
        <v>300</v>
      </c>
      <c r="F76" s="254">
        <v>-1000</v>
      </c>
      <c r="G76" s="229">
        <v>4716</v>
      </c>
      <c r="H76" s="230">
        <v>4756</v>
      </c>
      <c r="I76" s="230">
        <f>G76-H76</f>
        <v>-40</v>
      </c>
      <c r="J76" s="230">
        <f>$F76*I76</f>
        <v>40000</v>
      </c>
      <c r="K76" s="703">
        <f>J76/1000000</f>
        <v>0.04</v>
      </c>
      <c r="L76" s="229">
        <v>999824</v>
      </c>
      <c r="M76" s="230">
        <v>999918</v>
      </c>
      <c r="N76" s="230">
        <f>L76-M76</f>
        <v>-94</v>
      </c>
      <c r="O76" s="230">
        <f>$F76*N76</f>
        <v>94000</v>
      </c>
      <c r="P76" s="703">
        <f>O76/1000000</f>
        <v>9.4E-2</v>
      </c>
      <c r="Q76" s="543"/>
    </row>
    <row r="77" spans="1:17" s="308" customFormat="1" ht="15.95" customHeight="1">
      <c r="A77" s="245"/>
      <c r="B77" s="247" t="s">
        <v>117</v>
      </c>
      <c r="C77" s="249"/>
      <c r="D77" s="25"/>
      <c r="E77" s="25"/>
      <c r="F77" s="254"/>
      <c r="G77" s="229"/>
      <c r="H77" s="230"/>
      <c r="I77" s="323"/>
      <c r="J77" s="323"/>
      <c r="K77" s="740"/>
      <c r="L77" s="229"/>
      <c r="M77" s="230"/>
      <c r="N77" s="323"/>
      <c r="O77" s="323"/>
      <c r="P77" s="740"/>
      <c r="Q77" s="312"/>
    </row>
    <row r="78" spans="1:17" s="308" customFormat="1" ht="15" customHeight="1">
      <c r="A78" s="245">
        <v>5</v>
      </c>
      <c r="B78" s="246" t="s">
        <v>118</v>
      </c>
      <c r="C78" s="249">
        <v>4864978</v>
      </c>
      <c r="D78" s="22" t="s">
        <v>12</v>
      </c>
      <c r="E78" s="23" t="s">
        <v>300</v>
      </c>
      <c r="F78" s="254">
        <v>-1000</v>
      </c>
      <c r="G78" s="229">
        <v>41970</v>
      </c>
      <c r="H78" s="230">
        <v>41972</v>
      </c>
      <c r="I78" s="323">
        <f>G78-H78</f>
        <v>-2</v>
      </c>
      <c r="J78" s="323">
        <f>$F78*I78</f>
        <v>2000</v>
      </c>
      <c r="K78" s="740">
        <f>J78/1000000</f>
        <v>2E-3</v>
      </c>
      <c r="L78" s="229">
        <v>3182</v>
      </c>
      <c r="M78" s="230">
        <v>2923</v>
      </c>
      <c r="N78" s="323">
        <f>L78-M78</f>
        <v>259</v>
      </c>
      <c r="O78" s="323">
        <f>$F78*N78</f>
        <v>-259000</v>
      </c>
      <c r="P78" s="740">
        <f>O78/1000000</f>
        <v>-0.25900000000000001</v>
      </c>
      <c r="Q78" s="312"/>
    </row>
    <row r="79" spans="1:17" s="308" customFormat="1" ht="15" customHeight="1">
      <c r="A79" s="245">
        <v>6</v>
      </c>
      <c r="B79" s="246" t="s">
        <v>119</v>
      </c>
      <c r="C79" s="249">
        <v>5128466</v>
      </c>
      <c r="D79" s="22" t="s">
        <v>12</v>
      </c>
      <c r="E79" s="23" t="s">
        <v>300</v>
      </c>
      <c r="F79" s="254">
        <v>-500</v>
      </c>
      <c r="G79" s="229">
        <v>25326</v>
      </c>
      <c r="H79" s="230">
        <v>25334</v>
      </c>
      <c r="I79" s="323">
        <f>G79-H79</f>
        <v>-8</v>
      </c>
      <c r="J79" s="323">
        <f>$F79*I79</f>
        <v>4000</v>
      </c>
      <c r="K79" s="740">
        <f>J79/1000000</f>
        <v>4.0000000000000001E-3</v>
      </c>
      <c r="L79" s="229">
        <v>7615</v>
      </c>
      <c r="M79" s="230">
        <v>7341</v>
      </c>
      <c r="N79" s="323">
        <f>L79-M79</f>
        <v>274</v>
      </c>
      <c r="O79" s="323">
        <f>$F79*N79</f>
        <v>-137000</v>
      </c>
      <c r="P79" s="740">
        <f>O79/1000000</f>
        <v>-0.13700000000000001</v>
      </c>
      <c r="Q79" s="312"/>
    </row>
    <row r="80" spans="1:17" s="308" customFormat="1" ht="15" customHeight="1">
      <c r="A80" s="245">
        <v>7</v>
      </c>
      <c r="B80" s="246" t="s">
        <v>120</v>
      </c>
      <c r="C80" s="249">
        <v>4864973</v>
      </c>
      <c r="D80" s="22" t="s">
        <v>12</v>
      </c>
      <c r="E80" s="23" t="s">
        <v>300</v>
      </c>
      <c r="F80" s="254">
        <v>-1000</v>
      </c>
      <c r="G80" s="229">
        <v>490</v>
      </c>
      <c r="H80" s="230">
        <v>494</v>
      </c>
      <c r="I80" s="323">
        <f>G80-H80</f>
        <v>-4</v>
      </c>
      <c r="J80" s="323">
        <f>$F80*I80</f>
        <v>4000</v>
      </c>
      <c r="K80" s="740">
        <f>J80/1000000</f>
        <v>4.0000000000000001E-3</v>
      </c>
      <c r="L80" s="229">
        <v>1459</v>
      </c>
      <c r="M80" s="230">
        <v>1487</v>
      </c>
      <c r="N80" s="323">
        <f>L80-M80</f>
        <v>-28</v>
      </c>
      <c r="O80" s="323">
        <f>$F80*N80</f>
        <v>28000</v>
      </c>
      <c r="P80" s="740">
        <f>O80/1000000</f>
        <v>2.8000000000000001E-2</v>
      </c>
      <c r="Q80" s="312"/>
    </row>
    <row r="81" spans="1:18" s="342" customFormat="1" ht="15" customHeight="1">
      <c r="A81" s="678">
        <v>8</v>
      </c>
      <c r="B81" s="679" t="s">
        <v>497</v>
      </c>
      <c r="C81" s="681">
        <v>5128414</v>
      </c>
      <c r="D81" s="39" t="s">
        <v>12</v>
      </c>
      <c r="E81" s="40" t="s">
        <v>300</v>
      </c>
      <c r="F81" s="254">
        <v>-1000</v>
      </c>
      <c r="G81" s="229">
        <v>140</v>
      </c>
      <c r="H81" s="230">
        <v>145</v>
      </c>
      <c r="I81" s="323">
        <f>G81-H81</f>
        <v>-5</v>
      </c>
      <c r="J81" s="323">
        <f>$F81*I81</f>
        <v>5000</v>
      </c>
      <c r="K81" s="740">
        <f>J81/1000000</f>
        <v>5.0000000000000001E-3</v>
      </c>
      <c r="L81" s="229">
        <v>90</v>
      </c>
      <c r="M81" s="230">
        <v>101</v>
      </c>
      <c r="N81" s="323">
        <f>L81-M81</f>
        <v>-11</v>
      </c>
      <c r="O81" s="323">
        <f>$F81*N81</f>
        <v>11000</v>
      </c>
      <c r="P81" s="740">
        <f>O81/1000000</f>
        <v>1.0999999999999999E-2</v>
      </c>
      <c r="Q81" s="434"/>
    </row>
    <row r="82" spans="1:18" s="308" customFormat="1" ht="15.75" customHeight="1">
      <c r="A82" s="245">
        <v>9</v>
      </c>
      <c r="B82" s="246" t="s">
        <v>121</v>
      </c>
      <c r="C82" s="249">
        <v>4865024</v>
      </c>
      <c r="D82" s="22" t="s">
        <v>12</v>
      </c>
      <c r="E82" s="23" t="s">
        <v>300</v>
      </c>
      <c r="F82" s="254">
        <v>-1000</v>
      </c>
      <c r="G82" s="229">
        <v>2018</v>
      </c>
      <c r="H82" s="230">
        <v>2025</v>
      </c>
      <c r="I82" s="230">
        <f>G82-H82</f>
        <v>-7</v>
      </c>
      <c r="J82" s="230">
        <f>$F82*I82</f>
        <v>7000</v>
      </c>
      <c r="K82" s="703">
        <f>J82/1000000</f>
        <v>7.0000000000000001E-3</v>
      </c>
      <c r="L82" s="229">
        <v>221</v>
      </c>
      <c r="M82" s="230">
        <v>224</v>
      </c>
      <c r="N82" s="230">
        <f>L82-M82</f>
        <v>-3</v>
      </c>
      <c r="O82" s="230">
        <f>$F82*N82</f>
        <v>3000</v>
      </c>
      <c r="P82" s="703">
        <f>O82/1000000</f>
        <v>3.0000000000000001E-3</v>
      </c>
      <c r="Q82" s="543" t="s">
        <v>526</v>
      </c>
    </row>
    <row r="83" spans="1:18" s="308" customFormat="1" ht="15.75" customHeight="1">
      <c r="A83" s="245"/>
      <c r="B83" s="248" t="s">
        <v>122</v>
      </c>
      <c r="C83" s="249"/>
      <c r="D83" s="22"/>
      <c r="E83" s="22"/>
      <c r="F83" s="254"/>
      <c r="G83" s="229"/>
      <c r="H83" s="230"/>
      <c r="I83" s="323"/>
      <c r="J83" s="323"/>
      <c r="K83" s="740"/>
      <c r="L83" s="229"/>
      <c r="M83" s="230"/>
      <c r="N83" s="323"/>
      <c r="O83" s="323"/>
      <c r="P83" s="740"/>
      <c r="Q83" s="312"/>
    </row>
    <row r="84" spans="1:18" s="308" customFormat="1" ht="15.95" customHeight="1">
      <c r="A84" s="245">
        <v>10</v>
      </c>
      <c r="B84" s="246" t="s">
        <v>123</v>
      </c>
      <c r="C84" s="249">
        <v>5128441</v>
      </c>
      <c r="D84" s="22" t="s">
        <v>12</v>
      </c>
      <c r="E84" s="23" t="s">
        <v>300</v>
      </c>
      <c r="F84" s="254">
        <v>-1000</v>
      </c>
      <c r="G84" s="229">
        <v>249</v>
      </c>
      <c r="H84" s="230">
        <v>249</v>
      </c>
      <c r="I84" s="323">
        <f>G84-H84</f>
        <v>0</v>
      </c>
      <c r="J84" s="323">
        <f>$F84*I84</f>
        <v>0</v>
      </c>
      <c r="K84" s="740">
        <f>J84/1000000</f>
        <v>0</v>
      </c>
      <c r="L84" s="229">
        <v>2299</v>
      </c>
      <c r="M84" s="230">
        <v>2035</v>
      </c>
      <c r="N84" s="323">
        <f>L84-M84</f>
        <v>264</v>
      </c>
      <c r="O84" s="323">
        <f>$F84*N84</f>
        <v>-264000</v>
      </c>
      <c r="P84" s="740">
        <f>O84/1000000</f>
        <v>-0.26400000000000001</v>
      </c>
      <c r="Q84" s="434"/>
    </row>
    <row r="85" spans="1:18" s="308" customFormat="1" ht="15.95" customHeight="1">
      <c r="A85" s="245">
        <v>11</v>
      </c>
      <c r="B85" s="246" t="s">
        <v>124</v>
      </c>
      <c r="C85" s="249">
        <v>5128429</v>
      </c>
      <c r="D85" s="22" t="s">
        <v>12</v>
      </c>
      <c r="E85" s="23" t="s">
        <v>300</v>
      </c>
      <c r="F85" s="254">
        <v>-1000</v>
      </c>
      <c r="G85" s="229">
        <v>1699</v>
      </c>
      <c r="H85" s="230">
        <v>1693</v>
      </c>
      <c r="I85" s="323">
        <f>G85-H85</f>
        <v>6</v>
      </c>
      <c r="J85" s="323">
        <f>$F85*I85</f>
        <v>-6000</v>
      </c>
      <c r="K85" s="740">
        <f>J85/1000000</f>
        <v>-6.0000000000000001E-3</v>
      </c>
      <c r="L85" s="229">
        <v>2823</v>
      </c>
      <c r="M85" s="230">
        <v>2856</v>
      </c>
      <c r="N85" s="323">
        <f>L85-M85</f>
        <v>-33</v>
      </c>
      <c r="O85" s="323">
        <f>$F85*N85</f>
        <v>33000</v>
      </c>
      <c r="P85" s="740">
        <f>O85/1000000</f>
        <v>3.3000000000000002E-2</v>
      </c>
      <c r="Q85" s="320"/>
    </row>
    <row r="86" spans="1:18" s="308" customFormat="1" ht="15.95" customHeight="1">
      <c r="A86" s="245"/>
      <c r="B86" s="247" t="s">
        <v>125</v>
      </c>
      <c r="C86" s="249"/>
      <c r="D86" s="25"/>
      <c r="E86" s="25"/>
      <c r="F86" s="254"/>
      <c r="G86" s="229"/>
      <c r="H86" s="230"/>
      <c r="I86" s="323"/>
      <c r="J86" s="323"/>
      <c r="K86" s="740"/>
      <c r="L86" s="229"/>
      <c r="M86" s="230"/>
      <c r="N86" s="323"/>
      <c r="O86" s="323"/>
      <c r="P86" s="740"/>
      <c r="Q86" s="312"/>
    </row>
    <row r="87" spans="1:18" s="308" customFormat="1" ht="19.5" customHeight="1">
      <c r="A87" s="245">
        <v>12</v>
      </c>
      <c r="B87" s="246" t="s">
        <v>126</v>
      </c>
      <c r="C87" s="249">
        <v>4864838</v>
      </c>
      <c r="D87" s="22" t="s">
        <v>12</v>
      </c>
      <c r="E87" s="23" t="s">
        <v>300</v>
      </c>
      <c r="F87" s="254">
        <v>-5000</v>
      </c>
      <c r="G87" s="229">
        <v>15235</v>
      </c>
      <c r="H87" s="230">
        <v>14843</v>
      </c>
      <c r="I87" s="323">
        <f>G87-H87</f>
        <v>392</v>
      </c>
      <c r="J87" s="323">
        <f>$F87*I87</f>
        <v>-1960000</v>
      </c>
      <c r="K87" s="740">
        <f>J87/1000000</f>
        <v>-1.96</v>
      </c>
      <c r="L87" s="229">
        <v>1615</v>
      </c>
      <c r="M87" s="230">
        <v>1594</v>
      </c>
      <c r="N87" s="323">
        <f>L87-M87</f>
        <v>21</v>
      </c>
      <c r="O87" s="323">
        <f>$F87*N87</f>
        <v>-105000</v>
      </c>
      <c r="P87" s="740">
        <f>O87/1000000</f>
        <v>-0.105</v>
      </c>
      <c r="Q87" s="319"/>
    </row>
    <row r="88" spans="1:18" s="308" customFormat="1" ht="19.5" customHeight="1">
      <c r="A88" s="245">
        <v>13</v>
      </c>
      <c r="B88" s="246" t="s">
        <v>127</v>
      </c>
      <c r="C88" s="249">
        <v>4864910</v>
      </c>
      <c r="D88" s="22" t="s">
        <v>12</v>
      </c>
      <c r="E88" s="23" t="s">
        <v>300</v>
      </c>
      <c r="F88" s="254">
        <v>-1000</v>
      </c>
      <c r="G88" s="229">
        <v>19402</v>
      </c>
      <c r="H88" s="230">
        <v>18897</v>
      </c>
      <c r="I88" s="230">
        <f>G88-H88</f>
        <v>505</v>
      </c>
      <c r="J88" s="230">
        <f>$F88*I88</f>
        <v>-505000</v>
      </c>
      <c r="K88" s="703">
        <f>J88/1000000</f>
        <v>-0.505</v>
      </c>
      <c r="L88" s="229">
        <v>53</v>
      </c>
      <c r="M88" s="230">
        <v>38</v>
      </c>
      <c r="N88" s="230">
        <f>L88-M88</f>
        <v>15</v>
      </c>
      <c r="O88" s="230">
        <f>$F88*N88</f>
        <v>-15000</v>
      </c>
      <c r="P88" s="703">
        <f>O88/1000000</f>
        <v>-1.4999999999999999E-2</v>
      </c>
      <c r="Q88" s="481"/>
    </row>
    <row r="89" spans="1:18" s="308" customFormat="1" ht="19.5" customHeight="1">
      <c r="A89" s="245">
        <v>14</v>
      </c>
      <c r="B89" s="246" t="s">
        <v>362</v>
      </c>
      <c r="C89" s="249">
        <v>4864988</v>
      </c>
      <c r="D89" s="22" t="s">
        <v>12</v>
      </c>
      <c r="E89" s="23" t="s">
        <v>300</v>
      </c>
      <c r="F89" s="249">
        <v>-2000</v>
      </c>
      <c r="G89" s="229">
        <v>999972</v>
      </c>
      <c r="H89" s="230">
        <v>999999</v>
      </c>
      <c r="I89" s="230">
        <f>G89-H89</f>
        <v>-27</v>
      </c>
      <c r="J89" s="230">
        <f>$F89*I89</f>
        <v>54000</v>
      </c>
      <c r="K89" s="703">
        <f>J89/1000000</f>
        <v>5.3999999999999999E-2</v>
      </c>
      <c r="L89" s="229">
        <v>0</v>
      </c>
      <c r="M89" s="230">
        <v>0</v>
      </c>
      <c r="N89" s="230">
        <f>L89-M89</f>
        <v>0</v>
      </c>
      <c r="O89" s="230">
        <f>$F89*N89</f>
        <v>0</v>
      </c>
      <c r="P89" s="703">
        <f>O89/1000000</f>
        <v>0</v>
      </c>
      <c r="Q89" s="312" t="s">
        <v>520</v>
      </c>
    </row>
    <row r="90" spans="1:18" s="338" customFormat="1" ht="15.75" thickBot="1">
      <c r="A90" s="486"/>
      <c r="B90" s="545"/>
      <c r="C90" s="250"/>
      <c r="D90" s="61"/>
      <c r="E90" s="340"/>
      <c r="F90" s="250"/>
      <c r="G90" s="310"/>
      <c r="H90" s="311"/>
      <c r="I90" s="311"/>
      <c r="J90" s="311"/>
      <c r="K90" s="741">
        <f>K89/21*10</f>
        <v>2.5714285714285714E-2</v>
      </c>
      <c r="L90" s="310"/>
      <c r="M90" s="311"/>
      <c r="N90" s="311"/>
      <c r="O90" s="311"/>
      <c r="P90" s="741"/>
      <c r="Q90" s="853" t="s">
        <v>528</v>
      </c>
    </row>
    <row r="91" spans="1:18" s="308" customFormat="1" ht="18.75" thickTop="1">
      <c r="B91" s="203" t="s">
        <v>221</v>
      </c>
      <c r="F91" s="412"/>
      <c r="I91" s="371"/>
      <c r="J91" s="371"/>
      <c r="K91" s="94">
        <f>SUM(K73:K90)</f>
        <v>-2.3282857142857143</v>
      </c>
      <c r="L91" s="335"/>
      <c r="N91" s="371"/>
      <c r="O91" s="371"/>
      <c r="P91" s="94">
        <f>SUM(P73:P90)</f>
        <v>-0.627</v>
      </c>
    </row>
    <row r="92" spans="1:18" s="308" customFormat="1" ht="18">
      <c r="B92" s="203"/>
      <c r="F92" s="412"/>
      <c r="I92" s="371"/>
      <c r="J92" s="371"/>
      <c r="K92" s="733"/>
      <c r="L92" s="335"/>
      <c r="N92" s="371"/>
      <c r="O92" s="371"/>
      <c r="P92" s="722"/>
    </row>
    <row r="93" spans="1:18" s="308" customFormat="1" ht="18">
      <c r="B93" s="203" t="s">
        <v>133</v>
      </c>
      <c r="F93" s="412"/>
      <c r="I93" s="371"/>
      <c r="J93" s="371"/>
      <c r="K93" s="94">
        <f>SUM(K91:K92)</f>
        <v>-2.3282857142857143</v>
      </c>
      <c r="L93" s="335"/>
      <c r="N93" s="371"/>
      <c r="O93" s="371"/>
      <c r="P93" s="94">
        <f>SUM(P91:P92)</f>
        <v>-0.627</v>
      </c>
    </row>
    <row r="94" spans="1:18" s="308" customFormat="1" ht="15">
      <c r="F94" s="412"/>
      <c r="I94" s="371"/>
      <c r="J94" s="371"/>
      <c r="K94" s="733"/>
      <c r="L94" s="335"/>
      <c r="N94" s="371"/>
      <c r="O94" s="371"/>
      <c r="P94" s="733"/>
    </row>
    <row r="95" spans="1:18" s="308" customFormat="1" ht="15">
      <c r="F95" s="412"/>
      <c r="I95" s="371"/>
      <c r="J95" s="371"/>
      <c r="K95" s="733"/>
      <c r="L95" s="335"/>
      <c r="N95" s="371"/>
      <c r="O95" s="371"/>
      <c r="P95" s="733"/>
    </row>
    <row r="96" spans="1:18" s="308" customFormat="1" ht="15">
      <c r="F96" s="412"/>
      <c r="I96" s="371"/>
      <c r="J96" s="371"/>
      <c r="K96" s="733"/>
      <c r="L96" s="335"/>
      <c r="N96" s="371"/>
      <c r="O96" s="371"/>
      <c r="P96" s="733"/>
      <c r="Q96" s="582" t="str">
        <f>NDPL!Q1</f>
        <v>JULY-2024</v>
      </c>
      <c r="R96" s="582"/>
    </row>
    <row r="97" spans="1:17" s="308" customFormat="1" ht="18.75" thickBot="1">
      <c r="A97" s="211" t="s">
        <v>220</v>
      </c>
      <c r="F97" s="412"/>
      <c r="G97" s="583"/>
      <c r="H97" s="583"/>
      <c r="I97" s="27" t="s">
        <v>7</v>
      </c>
      <c r="J97" s="335"/>
      <c r="K97" s="707"/>
      <c r="L97" s="335"/>
      <c r="M97" s="335"/>
      <c r="N97" s="27" t="s">
        <v>348</v>
      </c>
      <c r="O97" s="335"/>
      <c r="P97" s="707"/>
    </row>
    <row r="98" spans="1:17" s="308" customFormat="1" ht="48" customHeight="1" thickTop="1" thickBot="1">
      <c r="A98" s="348" t="s">
        <v>8</v>
      </c>
      <c r="B98" s="349" t="s">
        <v>9</v>
      </c>
      <c r="C98" s="350" t="s">
        <v>1</v>
      </c>
      <c r="D98" s="350" t="s">
        <v>2</v>
      </c>
      <c r="E98" s="350" t="s">
        <v>3</v>
      </c>
      <c r="F98" s="350" t="s">
        <v>10</v>
      </c>
      <c r="G98" s="348" t="str">
        <f>NDPL!G5</f>
        <v>FINAL READING 31/07/2024</v>
      </c>
      <c r="H98" s="350" t="str">
        <f>NDPL!H5</f>
        <v>INTIAL READING 01/07/2024</v>
      </c>
      <c r="I98" s="350" t="s">
        <v>4</v>
      </c>
      <c r="J98" s="350" t="s">
        <v>5</v>
      </c>
      <c r="K98" s="717" t="s">
        <v>6</v>
      </c>
      <c r="L98" s="348" t="str">
        <f>NDPL!G5</f>
        <v>FINAL READING 31/07/2024</v>
      </c>
      <c r="M98" s="350" t="str">
        <f>NDPL!H5</f>
        <v>INTIAL READING 01/07/2024</v>
      </c>
      <c r="N98" s="350" t="s">
        <v>4</v>
      </c>
      <c r="O98" s="350" t="s">
        <v>5</v>
      </c>
      <c r="P98" s="717" t="s">
        <v>6</v>
      </c>
      <c r="Q98" s="366" t="s">
        <v>266</v>
      </c>
    </row>
    <row r="99" spans="1:17" s="308" customFormat="1" ht="17.25" thickTop="1" thickBot="1">
      <c r="A99" s="824"/>
      <c r="B99" s="24"/>
      <c r="C99" s="364"/>
      <c r="D99" s="364"/>
      <c r="E99" s="364"/>
      <c r="F99" s="831"/>
      <c r="G99" s="364"/>
      <c r="H99" s="364"/>
      <c r="I99" s="364"/>
      <c r="J99" s="364"/>
      <c r="K99" s="826"/>
      <c r="L99" s="568"/>
      <c r="M99" s="364"/>
      <c r="N99" s="364"/>
      <c r="O99" s="364"/>
      <c r="P99" s="826"/>
    </row>
    <row r="100" spans="1:17" s="308" customFormat="1" ht="15.95" customHeight="1" thickTop="1">
      <c r="A100" s="243"/>
      <c r="B100" s="252" t="s">
        <v>30</v>
      </c>
      <c r="C100" s="669"/>
      <c r="D100" s="55"/>
      <c r="E100" s="62"/>
      <c r="F100" s="223"/>
      <c r="G100" s="17"/>
      <c r="H100" s="317"/>
      <c r="I100" s="374"/>
      <c r="J100" s="374"/>
      <c r="K100" s="832"/>
      <c r="L100" s="318"/>
      <c r="M100" s="317"/>
      <c r="N100" s="374"/>
      <c r="O100" s="374"/>
      <c r="P100" s="832"/>
      <c r="Q100" s="370"/>
    </row>
    <row r="101" spans="1:17" s="308" customFormat="1" ht="15.95" customHeight="1">
      <c r="A101" s="245">
        <v>1</v>
      </c>
      <c r="B101" s="246" t="s">
        <v>31</v>
      </c>
      <c r="C101" s="654">
        <v>4864791</v>
      </c>
      <c r="D101" s="314" t="s">
        <v>12</v>
      </c>
      <c r="E101" s="315" t="s">
        <v>300</v>
      </c>
      <c r="F101" s="254">
        <v>-266.67</v>
      </c>
      <c r="G101" s="229">
        <v>989447</v>
      </c>
      <c r="H101" s="230">
        <v>989695</v>
      </c>
      <c r="I101" s="182">
        <f>G101-H101</f>
        <v>-248</v>
      </c>
      <c r="J101" s="182">
        <f>$F101*I101</f>
        <v>66134.16</v>
      </c>
      <c r="K101" s="734">
        <f>J101/1000000</f>
        <v>6.6134159999999997E-2</v>
      </c>
      <c r="L101" s="229">
        <v>998593</v>
      </c>
      <c r="M101" s="230">
        <v>998607</v>
      </c>
      <c r="N101" s="182">
        <f>L101-M101</f>
        <v>-14</v>
      </c>
      <c r="O101" s="182">
        <f>$F101*N101</f>
        <v>3733.38</v>
      </c>
      <c r="P101" s="734">
        <f>O101/1000000</f>
        <v>3.7333800000000001E-3</v>
      </c>
      <c r="Q101" s="331"/>
    </row>
    <row r="102" spans="1:17" s="308" customFormat="1" ht="15.95" customHeight="1">
      <c r="A102" s="245">
        <v>2</v>
      </c>
      <c r="B102" s="246" t="s">
        <v>32</v>
      </c>
      <c r="C102" s="654">
        <v>4865184</v>
      </c>
      <c r="D102" s="22" t="s">
        <v>12</v>
      </c>
      <c r="E102" s="23" t="s">
        <v>300</v>
      </c>
      <c r="F102" s="254">
        <v>-2000</v>
      </c>
      <c r="G102" s="229">
        <v>6</v>
      </c>
      <c r="H102" s="230">
        <v>6</v>
      </c>
      <c r="I102" s="182">
        <f>G102-H102</f>
        <v>0</v>
      </c>
      <c r="J102" s="182">
        <f>$F102*I102</f>
        <v>0</v>
      </c>
      <c r="K102" s="734">
        <f>J102/1000000</f>
        <v>0</v>
      </c>
      <c r="L102" s="229">
        <v>103</v>
      </c>
      <c r="M102" s="230">
        <v>106</v>
      </c>
      <c r="N102" s="230">
        <f>L102-M102</f>
        <v>-3</v>
      </c>
      <c r="O102" s="230">
        <f>$F102*N102</f>
        <v>6000</v>
      </c>
      <c r="P102" s="703">
        <f>O102/1000000</f>
        <v>6.0000000000000001E-3</v>
      </c>
      <c r="Q102" s="312"/>
    </row>
    <row r="103" spans="1:17" s="308" customFormat="1" ht="15.95" customHeight="1">
      <c r="A103" s="245"/>
      <c r="B103" s="248" t="s">
        <v>327</v>
      </c>
      <c r="C103" s="654"/>
      <c r="D103" s="22"/>
      <c r="E103" s="23"/>
      <c r="F103" s="254"/>
      <c r="G103" s="229"/>
      <c r="H103" s="230"/>
      <c r="I103" s="182"/>
      <c r="J103" s="182"/>
      <c r="K103" s="734"/>
      <c r="L103" s="229"/>
      <c r="M103" s="230"/>
      <c r="N103" s="230"/>
      <c r="O103" s="230"/>
      <c r="P103" s="703"/>
      <c r="Q103" s="312"/>
    </row>
    <row r="104" spans="1:17" s="308" customFormat="1" ht="15">
      <c r="A104" s="245">
        <v>3</v>
      </c>
      <c r="B104" s="221" t="s">
        <v>103</v>
      </c>
      <c r="C104" s="654">
        <v>4865107</v>
      </c>
      <c r="D104" s="25" t="s">
        <v>12</v>
      </c>
      <c r="E104" s="23" t="s">
        <v>300</v>
      </c>
      <c r="F104" s="254">
        <v>-266.66000000000003</v>
      </c>
      <c r="G104" s="229">
        <v>999809</v>
      </c>
      <c r="H104" s="230">
        <v>999809</v>
      </c>
      <c r="I104" s="182">
        <f t="shared" ref="I104:I113" si="9">G104-H104</f>
        <v>0</v>
      </c>
      <c r="J104" s="182">
        <f t="shared" ref="J104:J114" si="10">$F104*I104</f>
        <v>0</v>
      </c>
      <c r="K104" s="734">
        <f t="shared" ref="K104:K114" si="11">J104/1000000</f>
        <v>0</v>
      </c>
      <c r="L104" s="229">
        <v>946</v>
      </c>
      <c r="M104" s="230">
        <v>1252</v>
      </c>
      <c r="N104" s="230">
        <f t="shared" ref="N104:N113" si="12">L104-M104</f>
        <v>-306</v>
      </c>
      <c r="O104" s="230">
        <f t="shared" ref="O104:O114" si="13">$F104*N104</f>
        <v>81597.960000000006</v>
      </c>
      <c r="P104" s="703">
        <f t="shared" ref="P104:P114" si="14">O104/1000000</f>
        <v>8.1597960000000011E-2</v>
      </c>
      <c r="Q104" s="332"/>
    </row>
    <row r="105" spans="1:17" s="308" customFormat="1" ht="15.95" customHeight="1">
      <c r="A105" s="245">
        <v>4</v>
      </c>
      <c r="B105" s="246" t="s">
        <v>104</v>
      </c>
      <c r="C105" s="654">
        <v>4865150</v>
      </c>
      <c r="D105" s="22" t="s">
        <v>12</v>
      </c>
      <c r="E105" s="23" t="s">
        <v>300</v>
      </c>
      <c r="F105" s="254">
        <v>-100</v>
      </c>
      <c r="G105" s="229">
        <v>17425</v>
      </c>
      <c r="H105" s="230">
        <v>17425</v>
      </c>
      <c r="I105" s="182">
        <f>G105-H105</f>
        <v>0</v>
      </c>
      <c r="J105" s="182">
        <f>$F105*I105</f>
        <v>0</v>
      </c>
      <c r="K105" s="734">
        <f>J105/1000000</f>
        <v>0</v>
      </c>
      <c r="L105" s="229">
        <v>776</v>
      </c>
      <c r="M105" s="230">
        <v>925</v>
      </c>
      <c r="N105" s="230">
        <f>L105-M105</f>
        <v>-149</v>
      </c>
      <c r="O105" s="230">
        <f>$F105*N105</f>
        <v>14900</v>
      </c>
      <c r="P105" s="703">
        <f>O105/1000000</f>
        <v>1.49E-2</v>
      </c>
      <c r="Q105" s="312"/>
    </row>
    <row r="106" spans="1:17" s="308" customFormat="1" ht="15">
      <c r="A106" s="245">
        <v>5</v>
      </c>
      <c r="B106" s="246" t="s">
        <v>105</v>
      </c>
      <c r="C106" s="654">
        <v>4865136</v>
      </c>
      <c r="D106" s="22" t="s">
        <v>12</v>
      </c>
      <c r="E106" s="23" t="s">
        <v>300</v>
      </c>
      <c r="F106" s="254">
        <v>-200</v>
      </c>
      <c r="G106" s="229">
        <v>966206</v>
      </c>
      <c r="H106" s="230">
        <v>966206</v>
      </c>
      <c r="I106" s="182">
        <f t="shared" si="9"/>
        <v>0</v>
      </c>
      <c r="J106" s="182">
        <f t="shared" si="10"/>
        <v>0</v>
      </c>
      <c r="K106" s="734">
        <f t="shared" si="11"/>
        <v>0</v>
      </c>
      <c r="L106" s="229">
        <v>999999</v>
      </c>
      <c r="M106" s="230">
        <v>999956</v>
      </c>
      <c r="N106" s="230">
        <f t="shared" si="12"/>
        <v>43</v>
      </c>
      <c r="O106" s="230">
        <f t="shared" si="13"/>
        <v>-8600</v>
      </c>
      <c r="P106" s="703">
        <f t="shared" si="14"/>
        <v>-8.6E-3</v>
      </c>
      <c r="Q106" s="538"/>
    </row>
    <row r="107" spans="1:17" s="308" customFormat="1" ht="15">
      <c r="A107" s="245"/>
      <c r="B107" s="246"/>
      <c r="C107" s="654"/>
      <c r="D107" s="22"/>
      <c r="E107" s="23"/>
      <c r="F107" s="254">
        <v>-200</v>
      </c>
      <c r="G107" s="229"/>
      <c r="H107" s="230"/>
      <c r="I107" s="182"/>
      <c r="J107" s="182"/>
      <c r="K107" s="734"/>
      <c r="L107" s="229">
        <v>181</v>
      </c>
      <c r="M107" s="230">
        <v>0</v>
      </c>
      <c r="N107" s="230">
        <f t="shared" si="12"/>
        <v>181</v>
      </c>
      <c r="O107" s="230">
        <f>$F107*N107</f>
        <v>-36200</v>
      </c>
      <c r="P107" s="703">
        <f>O107/1000000</f>
        <v>-3.6200000000000003E-2</v>
      </c>
      <c r="Q107" s="538"/>
    </row>
    <row r="108" spans="1:17" s="308" customFormat="1" ht="15">
      <c r="A108" s="245">
        <v>6</v>
      </c>
      <c r="B108" s="246" t="s">
        <v>106</v>
      </c>
      <c r="C108" s="654">
        <v>4865172</v>
      </c>
      <c r="D108" s="22" t="s">
        <v>12</v>
      </c>
      <c r="E108" s="23" t="s">
        <v>300</v>
      </c>
      <c r="F108" s="254">
        <v>-1000</v>
      </c>
      <c r="G108" s="229">
        <v>32</v>
      </c>
      <c r="H108" s="230">
        <v>47</v>
      </c>
      <c r="I108" s="182">
        <f>G108-H108</f>
        <v>-15</v>
      </c>
      <c r="J108" s="182">
        <f>$F108*I108</f>
        <v>15000</v>
      </c>
      <c r="K108" s="734">
        <f>J108/1000000</f>
        <v>1.4999999999999999E-2</v>
      </c>
      <c r="L108" s="229">
        <v>305</v>
      </c>
      <c r="M108" s="230">
        <v>322</v>
      </c>
      <c r="N108" s="230">
        <f>L108-M108</f>
        <v>-17</v>
      </c>
      <c r="O108" s="230">
        <f>$F108*N108</f>
        <v>17000</v>
      </c>
      <c r="P108" s="703">
        <f>O108/1000000</f>
        <v>1.7000000000000001E-2</v>
      </c>
      <c r="Q108" s="479"/>
    </row>
    <row r="109" spans="1:17" s="308" customFormat="1" ht="15">
      <c r="A109" s="245">
        <v>7</v>
      </c>
      <c r="B109" s="246" t="s">
        <v>107</v>
      </c>
      <c r="C109" s="654">
        <v>4865010</v>
      </c>
      <c r="D109" s="22" t="s">
        <v>12</v>
      </c>
      <c r="E109" s="23" t="s">
        <v>300</v>
      </c>
      <c r="F109" s="254">
        <v>-800</v>
      </c>
      <c r="G109" s="229">
        <v>999797</v>
      </c>
      <c r="H109" s="230">
        <v>999796</v>
      </c>
      <c r="I109" s="182">
        <f>G109-H109</f>
        <v>1</v>
      </c>
      <c r="J109" s="182">
        <f>$F109*I109</f>
        <v>-800</v>
      </c>
      <c r="K109" s="734">
        <f>J109/1000000</f>
        <v>-8.0000000000000004E-4</v>
      </c>
      <c r="L109" s="229">
        <v>2009</v>
      </c>
      <c r="M109" s="230">
        <v>1764</v>
      </c>
      <c r="N109" s="230">
        <f>L109-M109</f>
        <v>245</v>
      </c>
      <c r="O109" s="230">
        <f>$F109*N109</f>
        <v>-196000</v>
      </c>
      <c r="P109" s="703">
        <f>O109/1000000</f>
        <v>-0.19600000000000001</v>
      </c>
      <c r="Q109" s="481"/>
    </row>
    <row r="110" spans="1:17" s="308" customFormat="1" ht="15.95" customHeight="1">
      <c r="A110" s="245">
        <v>8</v>
      </c>
      <c r="B110" s="246" t="s">
        <v>323</v>
      </c>
      <c r="C110" s="654">
        <v>4865004</v>
      </c>
      <c r="D110" s="22" t="s">
        <v>12</v>
      </c>
      <c r="E110" s="23" t="s">
        <v>300</v>
      </c>
      <c r="F110" s="254">
        <v>-800</v>
      </c>
      <c r="G110" s="229">
        <v>940</v>
      </c>
      <c r="H110" s="230">
        <v>928</v>
      </c>
      <c r="I110" s="182">
        <f t="shared" si="9"/>
        <v>12</v>
      </c>
      <c r="J110" s="182">
        <f t="shared" si="10"/>
        <v>-9600</v>
      </c>
      <c r="K110" s="734">
        <f t="shared" si="11"/>
        <v>-9.5999999999999992E-3</v>
      </c>
      <c r="L110" s="229">
        <v>2902</v>
      </c>
      <c r="M110" s="230">
        <v>2642</v>
      </c>
      <c r="N110" s="230">
        <f t="shared" si="12"/>
        <v>260</v>
      </c>
      <c r="O110" s="230">
        <f t="shared" si="13"/>
        <v>-208000</v>
      </c>
      <c r="P110" s="703">
        <f t="shared" si="14"/>
        <v>-0.20799999999999999</v>
      </c>
      <c r="Q110" s="332"/>
    </row>
    <row r="111" spans="1:17" s="308" customFormat="1" ht="15.95" customHeight="1">
      <c r="A111" s="245">
        <v>9</v>
      </c>
      <c r="B111" s="246" t="s">
        <v>345</v>
      </c>
      <c r="C111" s="654">
        <v>4865050</v>
      </c>
      <c r="D111" s="22" t="s">
        <v>12</v>
      </c>
      <c r="E111" s="23" t="s">
        <v>300</v>
      </c>
      <c r="F111" s="254">
        <v>-800</v>
      </c>
      <c r="G111" s="229">
        <v>982119</v>
      </c>
      <c r="H111" s="230">
        <v>982119</v>
      </c>
      <c r="I111" s="182">
        <f>G111-H111</f>
        <v>0</v>
      </c>
      <c r="J111" s="182">
        <f t="shared" si="10"/>
        <v>0</v>
      </c>
      <c r="K111" s="734">
        <f t="shared" si="11"/>
        <v>0</v>
      </c>
      <c r="L111" s="229">
        <v>998603</v>
      </c>
      <c r="M111" s="230">
        <v>998603</v>
      </c>
      <c r="N111" s="230">
        <f>L111-M111</f>
        <v>0</v>
      </c>
      <c r="O111" s="230">
        <f t="shared" si="13"/>
        <v>0</v>
      </c>
      <c r="P111" s="703">
        <f t="shared" si="14"/>
        <v>0</v>
      </c>
      <c r="Q111" s="312"/>
    </row>
    <row r="112" spans="1:17" s="308" customFormat="1" ht="15.95" customHeight="1">
      <c r="A112" s="245">
        <v>10</v>
      </c>
      <c r="B112" s="246" t="s">
        <v>344</v>
      </c>
      <c r="C112" s="654">
        <v>4864998</v>
      </c>
      <c r="D112" s="22" t="s">
        <v>12</v>
      </c>
      <c r="E112" s="23" t="s">
        <v>300</v>
      </c>
      <c r="F112" s="254">
        <v>-800</v>
      </c>
      <c r="G112" s="229">
        <v>950267</v>
      </c>
      <c r="H112" s="230">
        <v>950267</v>
      </c>
      <c r="I112" s="182">
        <f t="shared" si="9"/>
        <v>0</v>
      </c>
      <c r="J112" s="182">
        <f t="shared" si="10"/>
        <v>0</v>
      </c>
      <c r="K112" s="734">
        <f t="shared" si="11"/>
        <v>0</v>
      </c>
      <c r="L112" s="229">
        <v>979419</v>
      </c>
      <c r="M112" s="230">
        <v>979419</v>
      </c>
      <c r="N112" s="230">
        <f t="shared" si="12"/>
        <v>0</v>
      </c>
      <c r="O112" s="230">
        <f t="shared" si="13"/>
        <v>0</v>
      </c>
      <c r="P112" s="703">
        <f t="shared" si="14"/>
        <v>0</v>
      </c>
      <c r="Q112" s="312"/>
    </row>
    <row r="113" spans="1:17" s="308" customFormat="1" ht="15.95" customHeight="1">
      <c r="A113" s="245">
        <v>11</v>
      </c>
      <c r="B113" s="246" t="s">
        <v>338</v>
      </c>
      <c r="C113" s="654">
        <v>4864993</v>
      </c>
      <c r="D113" s="117" t="s">
        <v>12</v>
      </c>
      <c r="E113" s="167" t="s">
        <v>300</v>
      </c>
      <c r="F113" s="254">
        <v>-800</v>
      </c>
      <c r="G113" s="229">
        <v>934118</v>
      </c>
      <c r="H113" s="230">
        <v>934208</v>
      </c>
      <c r="I113" s="182">
        <f t="shared" si="9"/>
        <v>-90</v>
      </c>
      <c r="J113" s="182">
        <f t="shared" si="10"/>
        <v>72000</v>
      </c>
      <c r="K113" s="734">
        <f t="shared" si="11"/>
        <v>7.1999999999999995E-2</v>
      </c>
      <c r="L113" s="229">
        <v>986838</v>
      </c>
      <c r="M113" s="230">
        <v>987056</v>
      </c>
      <c r="N113" s="230">
        <f t="shared" si="12"/>
        <v>-218</v>
      </c>
      <c r="O113" s="230">
        <f t="shared" si="13"/>
        <v>174400</v>
      </c>
      <c r="P113" s="703">
        <f t="shared" si="14"/>
        <v>0.1744</v>
      </c>
      <c r="Q113" s="313"/>
    </row>
    <row r="114" spans="1:17" s="308" customFormat="1" ht="15.95" customHeight="1">
      <c r="A114" s="245">
        <v>12</v>
      </c>
      <c r="B114" s="246" t="s">
        <v>379</v>
      </c>
      <c r="C114" s="654">
        <v>5128403</v>
      </c>
      <c r="D114" s="117" t="s">
        <v>12</v>
      </c>
      <c r="E114" s="167" t="s">
        <v>300</v>
      </c>
      <c r="F114" s="254">
        <v>-2000</v>
      </c>
      <c r="G114" s="229">
        <v>991769</v>
      </c>
      <c r="H114" s="230">
        <v>991769</v>
      </c>
      <c r="I114" s="182">
        <f>G114-H114</f>
        <v>0</v>
      </c>
      <c r="J114" s="182">
        <f t="shared" si="10"/>
        <v>0</v>
      </c>
      <c r="K114" s="734">
        <f t="shared" si="11"/>
        <v>0</v>
      </c>
      <c r="L114" s="229">
        <v>997727</v>
      </c>
      <c r="M114" s="230">
        <v>997866</v>
      </c>
      <c r="N114" s="230">
        <f>L114-M114</f>
        <v>-139</v>
      </c>
      <c r="O114" s="230">
        <f t="shared" si="13"/>
        <v>278000</v>
      </c>
      <c r="P114" s="703">
        <f t="shared" si="14"/>
        <v>0.27800000000000002</v>
      </c>
      <c r="Q114" s="333"/>
    </row>
    <row r="115" spans="1:17" s="308" customFormat="1" ht="15.95" customHeight="1">
      <c r="A115" s="245"/>
      <c r="B115" s="247" t="s">
        <v>328</v>
      </c>
      <c r="C115" s="654"/>
      <c r="D115" s="25"/>
      <c r="E115" s="25"/>
      <c r="F115" s="254"/>
      <c r="G115" s="229"/>
      <c r="H115" s="230"/>
      <c r="I115" s="182"/>
      <c r="J115" s="182"/>
      <c r="K115" s="734"/>
      <c r="L115" s="229"/>
      <c r="M115" s="230"/>
      <c r="N115" s="230"/>
      <c r="O115" s="230"/>
      <c r="P115" s="703"/>
      <c r="Q115" s="312"/>
    </row>
    <row r="116" spans="1:17" s="308" customFormat="1" ht="15.95" customHeight="1">
      <c r="A116" s="245">
        <v>13</v>
      </c>
      <c r="B116" s="246" t="s">
        <v>108</v>
      </c>
      <c r="C116" s="654" t="s">
        <v>500</v>
      </c>
      <c r="D116" s="22" t="s">
        <v>432</v>
      </c>
      <c r="E116" s="23" t="s">
        <v>300</v>
      </c>
      <c r="F116" s="482">
        <v>-0.8</v>
      </c>
      <c r="G116" s="229">
        <v>0</v>
      </c>
      <c r="H116" s="230">
        <v>0</v>
      </c>
      <c r="I116" s="182">
        <f>G116-H116</f>
        <v>0</v>
      </c>
      <c r="J116" s="182">
        <f>$F116*I116</f>
        <v>0</v>
      </c>
      <c r="K116" s="734">
        <f>J116/1000000</f>
        <v>0</v>
      </c>
      <c r="L116" s="229">
        <v>0</v>
      </c>
      <c r="M116" s="230">
        <v>0</v>
      </c>
      <c r="N116" s="230">
        <f>L116-M116</f>
        <v>0</v>
      </c>
      <c r="O116" s="230">
        <f>$F116*N116</f>
        <v>0</v>
      </c>
      <c r="P116" s="703">
        <f>O116/1000000</f>
        <v>0</v>
      </c>
      <c r="Q116" s="320"/>
    </row>
    <row r="117" spans="1:17" s="308" customFormat="1" ht="15.95" customHeight="1">
      <c r="A117" s="245"/>
      <c r="B117" s="248" t="s">
        <v>109</v>
      </c>
      <c r="C117" s="654"/>
      <c r="D117" s="22"/>
      <c r="E117" s="22"/>
      <c r="F117" s="254"/>
      <c r="G117" s="229"/>
      <c r="H117" s="230"/>
      <c r="I117" s="182"/>
      <c r="J117" s="182"/>
      <c r="K117" s="734"/>
      <c r="L117" s="229"/>
      <c r="M117" s="230"/>
      <c r="N117" s="230"/>
      <c r="O117" s="230"/>
      <c r="P117" s="703"/>
      <c r="Q117" s="312"/>
    </row>
    <row r="118" spans="1:17" s="308" customFormat="1" ht="15.95" customHeight="1">
      <c r="A118" s="245">
        <v>14</v>
      </c>
      <c r="B118" s="221" t="s">
        <v>42</v>
      </c>
      <c r="C118" s="654">
        <v>4864843</v>
      </c>
      <c r="D118" s="25" t="s">
        <v>12</v>
      </c>
      <c r="E118" s="23" t="s">
        <v>300</v>
      </c>
      <c r="F118" s="254">
        <v>-1000</v>
      </c>
      <c r="G118" s="229">
        <v>991324</v>
      </c>
      <c r="H118" s="230">
        <v>991342</v>
      </c>
      <c r="I118" s="182">
        <f>G118-H118</f>
        <v>-18</v>
      </c>
      <c r="J118" s="182">
        <f>$F118*I118</f>
        <v>18000</v>
      </c>
      <c r="K118" s="734">
        <f>J118/1000000</f>
        <v>1.7999999999999999E-2</v>
      </c>
      <c r="L118" s="229">
        <v>24133</v>
      </c>
      <c r="M118" s="230">
        <v>24207</v>
      </c>
      <c r="N118" s="230">
        <f>L118-M118</f>
        <v>-74</v>
      </c>
      <c r="O118" s="230">
        <f>$F118*N118</f>
        <v>74000</v>
      </c>
      <c r="P118" s="703">
        <f>O118/1000000</f>
        <v>7.3999999999999996E-2</v>
      </c>
      <c r="Q118" s="312"/>
    </row>
    <row r="119" spans="1:17" s="308" customFormat="1" ht="15.95" customHeight="1">
      <c r="A119" s="245"/>
      <c r="B119" s="248" t="s">
        <v>43</v>
      </c>
      <c r="C119" s="654"/>
      <c r="D119" s="22"/>
      <c r="E119" s="22"/>
      <c r="F119" s="254"/>
      <c r="G119" s="229"/>
      <c r="H119" s="230"/>
      <c r="I119" s="182"/>
      <c r="J119" s="182"/>
      <c r="K119" s="734"/>
      <c r="L119" s="229"/>
      <c r="M119" s="230"/>
      <c r="N119" s="230"/>
      <c r="O119" s="230"/>
      <c r="P119" s="703"/>
      <c r="Q119" s="312"/>
    </row>
    <row r="120" spans="1:17" s="308" customFormat="1" ht="15.95" customHeight="1">
      <c r="A120" s="245">
        <v>15</v>
      </c>
      <c r="B120" s="246" t="s">
        <v>76</v>
      </c>
      <c r="C120" s="654">
        <v>4902578</v>
      </c>
      <c r="D120" s="22" t="s">
        <v>12</v>
      </c>
      <c r="E120" s="23" t="s">
        <v>300</v>
      </c>
      <c r="F120" s="254">
        <v>-300</v>
      </c>
      <c r="G120" s="229">
        <v>998507</v>
      </c>
      <c r="H120" s="230">
        <v>998507</v>
      </c>
      <c r="I120" s="182">
        <f>G120-H120</f>
        <v>0</v>
      </c>
      <c r="J120" s="182">
        <f>$F120*I120</f>
        <v>0</v>
      </c>
      <c r="K120" s="734">
        <f>J120/1000000</f>
        <v>0</v>
      </c>
      <c r="L120" s="229">
        <v>999767</v>
      </c>
      <c r="M120" s="230">
        <v>999767</v>
      </c>
      <c r="N120" s="230">
        <f>L120-M120</f>
        <v>0</v>
      </c>
      <c r="O120" s="230">
        <f>$F120*N120</f>
        <v>0</v>
      </c>
      <c r="P120" s="703">
        <f>O120/1000000</f>
        <v>0</v>
      </c>
      <c r="Q120" s="312"/>
    </row>
    <row r="121" spans="1:17" s="308" customFormat="1" ht="15.95" customHeight="1">
      <c r="A121" s="245"/>
      <c r="B121" s="247" t="s">
        <v>46</v>
      </c>
      <c r="C121" s="245"/>
      <c r="D121" s="25"/>
      <c r="E121" s="25"/>
      <c r="F121" s="254"/>
      <c r="G121" s="229"/>
      <c r="H121" s="230"/>
      <c r="I121" s="182"/>
      <c r="J121" s="182"/>
      <c r="K121" s="734"/>
      <c r="L121" s="229"/>
      <c r="M121" s="230"/>
      <c r="N121" s="230"/>
      <c r="O121" s="230"/>
      <c r="P121" s="703"/>
      <c r="Q121" s="132"/>
    </row>
    <row r="122" spans="1:17" s="308" customFormat="1" ht="15.95" customHeight="1">
      <c r="A122" s="245"/>
      <c r="B122" s="247" t="s">
        <v>47</v>
      </c>
      <c r="C122" s="245"/>
      <c r="D122" s="25"/>
      <c r="E122" s="25"/>
      <c r="F122" s="254"/>
      <c r="G122" s="229"/>
      <c r="H122" s="230"/>
      <c r="I122" s="182"/>
      <c r="J122" s="182"/>
      <c r="K122" s="734"/>
      <c r="L122" s="229"/>
      <c r="M122" s="230"/>
      <c r="N122" s="230"/>
      <c r="O122" s="230"/>
      <c r="P122" s="703"/>
      <c r="Q122" s="132"/>
    </row>
    <row r="123" spans="1:17" s="308" customFormat="1" ht="15.95" customHeight="1">
      <c r="A123" s="251"/>
      <c r="B123" s="253" t="s">
        <v>60</v>
      </c>
      <c r="C123" s="654"/>
      <c r="D123" s="25"/>
      <c r="E123" s="25"/>
      <c r="F123" s="254"/>
      <c r="G123" s="229"/>
      <c r="H123" s="230"/>
      <c r="I123" s="182"/>
      <c r="J123" s="182"/>
      <c r="K123" s="734"/>
      <c r="L123" s="229"/>
      <c r="M123" s="230"/>
      <c r="N123" s="230"/>
      <c r="O123" s="230"/>
      <c r="P123" s="703"/>
      <c r="Q123" s="132"/>
    </row>
    <row r="124" spans="1:17" s="308" customFormat="1" ht="17.25" customHeight="1">
      <c r="A124" s="245">
        <v>16</v>
      </c>
      <c r="B124" s="341" t="s">
        <v>61</v>
      </c>
      <c r="C124" s="654">
        <v>4902519</v>
      </c>
      <c r="D124" s="22" t="s">
        <v>12</v>
      </c>
      <c r="E124" s="23" t="s">
        <v>300</v>
      </c>
      <c r="F124" s="254">
        <v>-500</v>
      </c>
      <c r="G124" s="229">
        <v>999999</v>
      </c>
      <c r="H124" s="230">
        <v>999999</v>
      </c>
      <c r="I124" s="182">
        <f>G124-H124</f>
        <v>0</v>
      </c>
      <c r="J124" s="182">
        <f>$F124*I124</f>
        <v>0</v>
      </c>
      <c r="K124" s="734">
        <f>J124/1000000</f>
        <v>0</v>
      </c>
      <c r="L124" s="229">
        <v>999999</v>
      </c>
      <c r="M124" s="230">
        <v>999999</v>
      </c>
      <c r="N124" s="230">
        <f>L124-M124</f>
        <v>0</v>
      </c>
      <c r="O124" s="230">
        <f>$F124*N124</f>
        <v>0</v>
      </c>
      <c r="P124" s="703">
        <f>O124/1000000</f>
        <v>0</v>
      </c>
      <c r="Q124" s="312"/>
    </row>
    <row r="125" spans="1:17" s="308" customFormat="1" ht="17.25" customHeight="1">
      <c r="A125" s="245"/>
      <c r="B125" s="341"/>
      <c r="C125" s="654"/>
      <c r="D125" s="22"/>
      <c r="E125" s="23"/>
      <c r="F125" s="254"/>
      <c r="G125" s="229"/>
      <c r="H125" s="230"/>
      <c r="I125" s="182"/>
      <c r="J125" s="182"/>
      <c r="K125" s="734"/>
      <c r="L125" s="229"/>
      <c r="M125" s="230"/>
      <c r="N125" s="230"/>
      <c r="O125" s="230"/>
      <c r="P125" s="703"/>
      <c r="Q125" s="312"/>
    </row>
    <row r="126" spans="1:17" s="308" customFormat="1" ht="15.95" customHeight="1">
      <c r="A126" s="245">
        <v>17</v>
      </c>
      <c r="B126" s="341" t="s">
        <v>62</v>
      </c>
      <c r="C126" s="654">
        <v>4902579</v>
      </c>
      <c r="D126" s="22" t="s">
        <v>12</v>
      </c>
      <c r="E126" s="23" t="s">
        <v>300</v>
      </c>
      <c r="F126" s="254">
        <v>-500</v>
      </c>
      <c r="G126" s="229">
        <v>999862</v>
      </c>
      <c r="H126" s="230">
        <v>999861</v>
      </c>
      <c r="I126" s="182">
        <f>G126-H126</f>
        <v>1</v>
      </c>
      <c r="J126" s="182">
        <f>$F126*I126</f>
        <v>-500</v>
      </c>
      <c r="K126" s="734">
        <f>J126/1000000</f>
        <v>-5.0000000000000001E-4</v>
      </c>
      <c r="L126" s="229">
        <v>2763</v>
      </c>
      <c r="M126" s="230">
        <v>2746</v>
      </c>
      <c r="N126" s="230">
        <f>L126-M126</f>
        <v>17</v>
      </c>
      <c r="O126" s="230">
        <f>$F126*N126</f>
        <v>-8500</v>
      </c>
      <c r="P126" s="703">
        <f>O126/1000000</f>
        <v>-8.5000000000000006E-3</v>
      </c>
      <c r="Q126" s="312"/>
    </row>
    <row r="127" spans="1:17" s="308" customFormat="1" ht="15.95" customHeight="1">
      <c r="A127" s="245">
        <v>18</v>
      </c>
      <c r="B127" s="341" t="s">
        <v>63</v>
      </c>
      <c r="C127" s="654">
        <v>4865089</v>
      </c>
      <c r="D127" s="22" t="s">
        <v>12</v>
      </c>
      <c r="E127" s="23" t="s">
        <v>300</v>
      </c>
      <c r="F127" s="254">
        <v>-500</v>
      </c>
      <c r="G127" s="229">
        <v>999982</v>
      </c>
      <c r="H127" s="230">
        <v>999983</v>
      </c>
      <c r="I127" s="182">
        <f>G127-H127</f>
        <v>-1</v>
      </c>
      <c r="J127" s="182">
        <f>$F127*I127</f>
        <v>500</v>
      </c>
      <c r="K127" s="734">
        <f>J127/1000000</f>
        <v>5.0000000000000001E-4</v>
      </c>
      <c r="L127" s="229">
        <v>999999</v>
      </c>
      <c r="M127" s="230">
        <v>999996</v>
      </c>
      <c r="N127" s="230">
        <f>L127-M127</f>
        <v>3</v>
      </c>
      <c r="O127" s="230">
        <f>$F127*N127</f>
        <v>-1500</v>
      </c>
      <c r="P127" s="703">
        <f>O127/1000000</f>
        <v>-1.5E-3</v>
      </c>
      <c r="Q127" s="312"/>
    </row>
    <row r="128" spans="1:17" s="308" customFormat="1" ht="15.95" customHeight="1">
      <c r="A128" s="245"/>
      <c r="B128" s="341"/>
      <c r="C128" s="654"/>
      <c r="D128" s="22"/>
      <c r="E128" s="23"/>
      <c r="F128" s="254">
        <v>-500</v>
      </c>
      <c r="G128" s="229"/>
      <c r="H128" s="230"/>
      <c r="I128" s="182"/>
      <c r="J128" s="182"/>
      <c r="K128" s="734"/>
      <c r="L128" s="229">
        <v>12</v>
      </c>
      <c r="M128" s="230">
        <v>0</v>
      </c>
      <c r="N128" s="230">
        <f>L128-M128</f>
        <v>12</v>
      </c>
      <c r="O128" s="230">
        <f>$F128*N128</f>
        <v>-6000</v>
      </c>
      <c r="P128" s="703">
        <f>O128/1000000</f>
        <v>-6.0000000000000001E-3</v>
      </c>
      <c r="Q128" s="312"/>
    </row>
    <row r="129" spans="1:17" s="308" customFormat="1" ht="15.95" customHeight="1">
      <c r="A129" s="245">
        <v>19</v>
      </c>
      <c r="B129" s="341" t="s">
        <v>64</v>
      </c>
      <c r="C129" s="654">
        <v>4865090</v>
      </c>
      <c r="D129" s="22" t="s">
        <v>12</v>
      </c>
      <c r="E129" s="23" t="s">
        <v>300</v>
      </c>
      <c r="F129" s="482">
        <v>-500</v>
      </c>
      <c r="G129" s="229">
        <v>1206</v>
      </c>
      <c r="H129" s="230">
        <v>1205</v>
      </c>
      <c r="I129" s="182">
        <f>G129-H129</f>
        <v>1</v>
      </c>
      <c r="J129" s="182">
        <f>$F129*I129</f>
        <v>-500</v>
      </c>
      <c r="K129" s="734">
        <f>J129/1000000</f>
        <v>-5.0000000000000001E-4</v>
      </c>
      <c r="L129" s="229">
        <v>1801</v>
      </c>
      <c r="M129" s="230">
        <v>1776</v>
      </c>
      <c r="N129" s="230">
        <f>L129-M129</f>
        <v>25</v>
      </c>
      <c r="O129" s="230">
        <f>$F129*N129</f>
        <v>-12500</v>
      </c>
      <c r="P129" s="703">
        <f>O129/1000000</f>
        <v>-1.2500000000000001E-2</v>
      </c>
      <c r="Q129" s="312"/>
    </row>
    <row r="130" spans="1:17" s="308" customFormat="1" ht="15.95" customHeight="1">
      <c r="A130" s="245"/>
      <c r="B130" s="253" t="s">
        <v>30</v>
      </c>
      <c r="C130" s="654"/>
      <c r="D130" s="25"/>
      <c r="E130" s="25"/>
      <c r="F130" s="254"/>
      <c r="G130" s="229"/>
      <c r="H130" s="230"/>
      <c r="I130" s="182"/>
      <c r="J130" s="182"/>
      <c r="K130" s="734"/>
      <c r="L130" s="229"/>
      <c r="M130" s="230"/>
      <c r="N130" s="230"/>
      <c r="O130" s="230"/>
      <c r="P130" s="703"/>
      <c r="Q130" s="312"/>
    </row>
    <row r="131" spans="1:17" s="308" customFormat="1" ht="15.95" customHeight="1">
      <c r="A131" s="245">
        <v>20</v>
      </c>
      <c r="B131" s="542" t="s">
        <v>65</v>
      </c>
      <c r="C131" s="654">
        <v>4864797</v>
      </c>
      <c r="D131" s="22" t="s">
        <v>12</v>
      </c>
      <c r="E131" s="23" t="s">
        <v>300</v>
      </c>
      <c r="F131" s="254">
        <v>-100</v>
      </c>
      <c r="G131" s="229">
        <v>59785</v>
      </c>
      <c r="H131" s="230">
        <v>59368</v>
      </c>
      <c r="I131" s="182">
        <f>G131-H131</f>
        <v>417</v>
      </c>
      <c r="J131" s="182">
        <f>$F131*I131</f>
        <v>-41700</v>
      </c>
      <c r="K131" s="734">
        <f>J131/1000000</f>
        <v>-4.1700000000000001E-2</v>
      </c>
      <c r="L131" s="229">
        <v>4437</v>
      </c>
      <c r="M131" s="230">
        <v>4418</v>
      </c>
      <c r="N131" s="230">
        <f>L131-M131</f>
        <v>19</v>
      </c>
      <c r="O131" s="230">
        <f>$F131*N131</f>
        <v>-1900</v>
      </c>
      <c r="P131" s="703">
        <f>O131/1000000</f>
        <v>-1.9E-3</v>
      </c>
      <c r="Q131" s="312"/>
    </row>
    <row r="132" spans="1:17" s="308" customFormat="1" ht="15.95" customHeight="1">
      <c r="A132" s="245">
        <v>21</v>
      </c>
      <c r="B132" s="542" t="s">
        <v>131</v>
      </c>
      <c r="C132" s="654">
        <v>4865077</v>
      </c>
      <c r="D132" s="22" t="s">
        <v>12</v>
      </c>
      <c r="E132" s="23" t="s">
        <v>300</v>
      </c>
      <c r="F132" s="254">
        <v>-133.33000000000001</v>
      </c>
      <c r="G132" s="229">
        <v>4</v>
      </c>
      <c r="H132" s="230">
        <v>0</v>
      </c>
      <c r="I132" s="182">
        <f>G132-H132</f>
        <v>4</v>
      </c>
      <c r="J132" s="182">
        <f>$F132*I132</f>
        <v>-533.32000000000005</v>
      </c>
      <c r="K132" s="734">
        <f>J132/1000000</f>
        <v>-5.3332E-4</v>
      </c>
      <c r="L132" s="229">
        <v>248</v>
      </c>
      <c r="M132" s="230">
        <v>221</v>
      </c>
      <c r="N132" s="230">
        <f>L132-M132</f>
        <v>27</v>
      </c>
      <c r="O132" s="230">
        <f>$F132*N132</f>
        <v>-3599.9100000000003</v>
      </c>
      <c r="P132" s="703">
        <f>O132/1000000</f>
        <v>-3.5999100000000004E-3</v>
      </c>
      <c r="Q132" s="312"/>
    </row>
    <row r="133" spans="1:17" s="308" customFormat="1" ht="15.95" customHeight="1">
      <c r="A133" s="245"/>
      <c r="B133" s="253" t="s">
        <v>430</v>
      </c>
      <c r="C133" s="654"/>
      <c r="D133" s="22"/>
      <c r="E133" s="23"/>
      <c r="F133" s="254"/>
      <c r="G133" s="229"/>
      <c r="H133" s="230"/>
      <c r="I133" s="182"/>
      <c r="J133" s="182"/>
      <c r="K133" s="734"/>
      <c r="L133" s="229"/>
      <c r="M133" s="230"/>
      <c r="N133" s="230"/>
      <c r="O133" s="230"/>
      <c r="P133" s="703"/>
      <c r="Q133" s="312"/>
    </row>
    <row r="134" spans="1:17" s="308" customFormat="1" ht="14.25" customHeight="1">
      <c r="A134" s="245">
        <v>22</v>
      </c>
      <c r="B134" s="246" t="s">
        <v>59</v>
      </c>
      <c r="C134" s="654">
        <v>4902568</v>
      </c>
      <c r="D134" s="22" t="s">
        <v>12</v>
      </c>
      <c r="E134" s="23" t="s">
        <v>300</v>
      </c>
      <c r="F134" s="254">
        <v>-100</v>
      </c>
      <c r="G134" s="229">
        <v>992132</v>
      </c>
      <c r="H134" s="230">
        <v>992182</v>
      </c>
      <c r="I134" s="182">
        <f>G134-H134</f>
        <v>-50</v>
      </c>
      <c r="J134" s="182">
        <f>$F134*I134</f>
        <v>5000</v>
      </c>
      <c r="K134" s="734">
        <f>J134/1000000</f>
        <v>5.0000000000000001E-3</v>
      </c>
      <c r="L134" s="229">
        <v>4472</v>
      </c>
      <c r="M134" s="230">
        <v>4293</v>
      </c>
      <c r="N134" s="230">
        <f>L134-M134</f>
        <v>179</v>
      </c>
      <c r="O134" s="230">
        <f>$F134*N134</f>
        <v>-17900</v>
      </c>
      <c r="P134" s="703">
        <f>O134/1000000</f>
        <v>-1.7899999999999999E-2</v>
      </c>
      <c r="Q134" s="312"/>
    </row>
    <row r="135" spans="1:17" s="308" customFormat="1" ht="15.95" customHeight="1">
      <c r="A135" s="245"/>
      <c r="B135" s="248" t="s">
        <v>67</v>
      </c>
      <c r="C135" s="654"/>
      <c r="D135" s="22"/>
      <c r="E135" s="22"/>
      <c r="F135" s="254"/>
      <c r="G135" s="229"/>
      <c r="H135" s="230"/>
      <c r="I135" s="182"/>
      <c r="J135" s="182"/>
      <c r="K135" s="734"/>
      <c r="L135" s="229"/>
      <c r="M135" s="230"/>
      <c r="N135" s="230"/>
      <c r="O135" s="230"/>
      <c r="P135" s="703"/>
      <c r="Q135" s="312"/>
    </row>
    <row r="136" spans="1:17" s="308" customFormat="1" ht="15.95" customHeight="1">
      <c r="A136" s="245">
        <v>23</v>
      </c>
      <c r="B136" s="246" t="s">
        <v>68</v>
      </c>
      <c r="C136" s="654">
        <v>4902599</v>
      </c>
      <c r="D136" s="22" t="s">
        <v>12</v>
      </c>
      <c r="E136" s="23" t="s">
        <v>300</v>
      </c>
      <c r="F136" s="235">
        <v>-1333.33</v>
      </c>
      <c r="G136" s="229">
        <v>117</v>
      </c>
      <c r="H136" s="230">
        <v>81</v>
      </c>
      <c r="I136" s="182">
        <f>G136-H136</f>
        <v>36</v>
      </c>
      <c r="J136" s="182">
        <f>$F136*I136</f>
        <v>-47999.88</v>
      </c>
      <c r="K136" s="734">
        <f>J136/1000000</f>
        <v>-4.7999879999999995E-2</v>
      </c>
      <c r="L136" s="229">
        <v>176</v>
      </c>
      <c r="M136" s="230">
        <v>172</v>
      </c>
      <c r="N136" s="230">
        <f>L136-M136</f>
        <v>4</v>
      </c>
      <c r="O136" s="230">
        <f>$F136*N136</f>
        <v>-5333.32</v>
      </c>
      <c r="P136" s="703">
        <f>O136/1000000</f>
        <v>-5.3333199999999999E-3</v>
      </c>
      <c r="Q136" s="312"/>
    </row>
    <row r="137" spans="1:17" s="308" customFormat="1" ht="15.95" customHeight="1">
      <c r="A137" s="245">
        <v>24</v>
      </c>
      <c r="B137" s="246" t="s">
        <v>69</v>
      </c>
      <c r="C137" s="654">
        <v>4865082</v>
      </c>
      <c r="D137" s="22" t="s">
        <v>12</v>
      </c>
      <c r="E137" s="23" t="s">
        <v>300</v>
      </c>
      <c r="F137" s="235">
        <v>-133.33000000000001</v>
      </c>
      <c r="G137" s="229">
        <v>1092</v>
      </c>
      <c r="H137" s="230">
        <v>762</v>
      </c>
      <c r="I137" s="182">
        <f>G137-H137</f>
        <v>330</v>
      </c>
      <c r="J137" s="182">
        <f>$F137*I137</f>
        <v>-43998.9</v>
      </c>
      <c r="K137" s="734">
        <f>J137/1000000</f>
        <v>-4.3998900000000001E-2</v>
      </c>
      <c r="L137" s="229">
        <v>598</v>
      </c>
      <c r="M137" s="230">
        <v>577</v>
      </c>
      <c r="N137" s="230">
        <f>L137-M137</f>
        <v>21</v>
      </c>
      <c r="O137" s="230">
        <f>$F137*N137</f>
        <v>-2799.9300000000003</v>
      </c>
      <c r="P137" s="703">
        <f>O137/1000000</f>
        <v>-2.7999300000000004E-3</v>
      </c>
      <c r="Q137" s="320"/>
    </row>
    <row r="138" spans="1:17" s="308" customFormat="1" ht="15.95" customHeight="1">
      <c r="A138" s="229">
        <v>25</v>
      </c>
      <c r="B138" s="546" t="s">
        <v>70</v>
      </c>
      <c r="C138" s="654">
        <v>4902577</v>
      </c>
      <c r="D138" s="314" t="s">
        <v>12</v>
      </c>
      <c r="E138" s="315" t="s">
        <v>300</v>
      </c>
      <c r="F138" s="249">
        <v>-100</v>
      </c>
      <c r="G138" s="229">
        <v>4011</v>
      </c>
      <c r="H138" s="230">
        <v>3600</v>
      </c>
      <c r="I138" s="230">
        <f>G138-H138</f>
        <v>411</v>
      </c>
      <c r="J138" s="230">
        <f>$F138*I138</f>
        <v>-41100</v>
      </c>
      <c r="K138" s="703">
        <f>J138/1000000</f>
        <v>-4.1099999999999998E-2</v>
      </c>
      <c r="L138" s="229">
        <v>806</v>
      </c>
      <c r="M138" s="230">
        <v>784</v>
      </c>
      <c r="N138" s="230">
        <f>L138-M138</f>
        <v>22</v>
      </c>
      <c r="O138" s="230">
        <f>$F138*N138</f>
        <v>-2200</v>
      </c>
      <c r="P138" s="703">
        <f>O138/1000000</f>
        <v>-2.2000000000000001E-3</v>
      </c>
      <c r="Q138" s="320"/>
    </row>
    <row r="139" spans="1:17" s="308" customFormat="1" ht="15.95" customHeight="1">
      <c r="A139" s="477"/>
      <c r="B139" s="547" t="s">
        <v>433</v>
      </c>
      <c r="C139" s="503"/>
      <c r="D139" s="668"/>
      <c r="E139" s="531"/>
      <c r="F139" s="667"/>
      <c r="G139" s="229"/>
      <c r="H139" s="230"/>
      <c r="I139" s="505"/>
      <c r="J139" s="505"/>
      <c r="K139" s="742"/>
      <c r="L139" s="229"/>
      <c r="M139" s="230"/>
      <c r="N139" s="505"/>
      <c r="O139" s="505"/>
      <c r="P139" s="743"/>
      <c r="Q139" s="333"/>
    </row>
    <row r="140" spans="1:17" s="308" customFormat="1" ht="15.95" customHeight="1">
      <c r="A140" s="508">
        <v>26</v>
      </c>
      <c r="B140" s="544" t="s">
        <v>427</v>
      </c>
      <c r="C140" s="503" t="s">
        <v>506</v>
      </c>
      <c r="D140" s="22" t="s">
        <v>432</v>
      </c>
      <c r="E140" s="23" t="s">
        <v>300</v>
      </c>
      <c r="F140" s="667">
        <v>-1</v>
      </c>
      <c r="G140" s="229">
        <v>140790</v>
      </c>
      <c r="H140" s="230">
        <v>128420</v>
      </c>
      <c r="I140" s="505">
        <f>G140-H140</f>
        <v>12370</v>
      </c>
      <c r="J140" s="505">
        <f>$F140*I140</f>
        <v>-12370</v>
      </c>
      <c r="K140" s="742">
        <f>J140/1000000</f>
        <v>-1.2370000000000001E-2</v>
      </c>
      <c r="L140" s="229">
        <v>516040</v>
      </c>
      <c r="M140" s="230">
        <v>509350.02</v>
      </c>
      <c r="N140" s="505">
        <f>L140-M140</f>
        <v>6689.9799999999814</v>
      </c>
      <c r="O140" s="505">
        <f>$F140*N140</f>
        <v>-6689.9799999999814</v>
      </c>
      <c r="P140" s="743">
        <f>O140/1000000</f>
        <v>-6.6899799999999817E-3</v>
      </c>
      <c r="Q140" s="645"/>
    </row>
    <row r="141" spans="1:17" s="308" customFormat="1" ht="15.95" customHeight="1">
      <c r="A141" s="508">
        <v>27</v>
      </c>
      <c r="B141" s="544" t="s">
        <v>428</v>
      </c>
      <c r="C141" s="503" t="s">
        <v>513</v>
      </c>
      <c r="D141" s="22" t="s">
        <v>432</v>
      </c>
      <c r="E141" s="23" t="s">
        <v>300</v>
      </c>
      <c r="F141" s="667">
        <v>-6000</v>
      </c>
      <c r="G141" s="229">
        <v>4.09</v>
      </c>
      <c r="H141" s="230">
        <v>3.28</v>
      </c>
      <c r="I141" s="505">
        <f>G141-H141</f>
        <v>0.81</v>
      </c>
      <c r="J141" s="505">
        <f>$F141*I141</f>
        <v>-4860</v>
      </c>
      <c r="K141" s="742">
        <f>J141/1000000</f>
        <v>-4.8599999999999997E-3</v>
      </c>
      <c r="L141" s="229">
        <v>16.75</v>
      </c>
      <c r="M141" s="230">
        <v>12.06</v>
      </c>
      <c r="N141" s="505">
        <f>L141-M141</f>
        <v>4.6899999999999995</v>
      </c>
      <c r="O141" s="505">
        <f>$F141*N141</f>
        <v>-28139.999999999996</v>
      </c>
      <c r="P141" s="743">
        <f>O141/1000000</f>
        <v>-2.8139999999999995E-2</v>
      </c>
      <c r="Q141" s="645"/>
    </row>
    <row r="142" spans="1:17" s="308" customFormat="1" ht="15.95" customHeight="1">
      <c r="A142" s="508">
        <v>28</v>
      </c>
      <c r="B142" s="544" t="s">
        <v>429</v>
      </c>
      <c r="C142" s="503" t="s">
        <v>507</v>
      </c>
      <c r="D142" s="22" t="s">
        <v>432</v>
      </c>
      <c r="E142" s="23" t="s">
        <v>300</v>
      </c>
      <c r="F142" s="667">
        <v>-1</v>
      </c>
      <c r="G142" s="229">
        <v>426900</v>
      </c>
      <c r="H142" s="230">
        <v>412000</v>
      </c>
      <c r="I142" s="505">
        <f>G142-H142</f>
        <v>14900</v>
      </c>
      <c r="J142" s="505">
        <f>$F142*I142</f>
        <v>-14900</v>
      </c>
      <c r="K142" s="742">
        <f>J142/1000000</f>
        <v>-1.49E-2</v>
      </c>
      <c r="L142" s="229">
        <v>2553700.1</v>
      </c>
      <c r="M142" s="230">
        <v>2518899.9700000002</v>
      </c>
      <c r="N142" s="505">
        <f>L142-M142</f>
        <v>34800.129999999888</v>
      </c>
      <c r="O142" s="505">
        <f>$F142*N142</f>
        <v>-34800.129999999888</v>
      </c>
      <c r="P142" s="743">
        <f>O142/1000000</f>
        <v>-3.4800129999999888E-2</v>
      </c>
      <c r="Q142" s="645"/>
    </row>
    <row r="143" spans="1:17" s="308" customFormat="1" ht="15.95" customHeight="1">
      <c r="A143" s="508"/>
      <c r="B143" s="671" t="s">
        <v>468</v>
      </c>
      <c r="C143" s="503"/>
      <c r="D143" s="22"/>
      <c r="E143" s="23"/>
      <c r="F143" s="667"/>
      <c r="G143" s="229"/>
      <c r="H143" s="230"/>
      <c r="I143" s="505"/>
      <c r="J143" s="505"/>
      <c r="K143" s="742"/>
      <c r="L143" s="229"/>
      <c r="M143" s="230"/>
      <c r="N143" s="505"/>
      <c r="O143" s="505"/>
      <c r="P143" s="743"/>
      <c r="Q143" s="645"/>
    </row>
    <row r="144" spans="1:17" s="308" customFormat="1" ht="15.95" customHeight="1">
      <c r="A144" s="508">
        <v>29</v>
      </c>
      <c r="B144" s="544" t="s">
        <v>474</v>
      </c>
      <c r="C144" s="503" t="s">
        <v>476</v>
      </c>
      <c r="D144" s="22" t="s">
        <v>432</v>
      </c>
      <c r="E144" s="23" t="s">
        <v>300</v>
      </c>
      <c r="F144" s="667">
        <v>-1</v>
      </c>
      <c r="G144" s="229">
        <v>-862000</v>
      </c>
      <c r="H144" s="230">
        <v>-860000</v>
      </c>
      <c r="I144" s="505">
        <f>G144-H144</f>
        <v>-2000</v>
      </c>
      <c r="J144" s="505">
        <f>$F144*I144</f>
        <v>2000</v>
      </c>
      <c r="K144" s="742">
        <f>J144/1000000</f>
        <v>2E-3</v>
      </c>
      <c r="L144" s="229">
        <v>-170000</v>
      </c>
      <c r="M144" s="230">
        <v>-146000</v>
      </c>
      <c r="N144" s="505">
        <f>L144-M144</f>
        <v>-24000</v>
      </c>
      <c r="O144" s="505">
        <f>$F144*N144</f>
        <v>24000</v>
      </c>
      <c r="P144" s="743">
        <f>O144/1000000</f>
        <v>2.4E-2</v>
      </c>
      <c r="Q144" s="320"/>
    </row>
    <row r="145" spans="1:18" s="308" customFormat="1" ht="15.95" customHeight="1">
      <c r="A145" s="508">
        <v>30</v>
      </c>
      <c r="B145" s="544" t="s">
        <v>475</v>
      </c>
      <c r="C145" s="503" t="s">
        <v>477</v>
      </c>
      <c r="D145" s="22" t="s">
        <v>432</v>
      </c>
      <c r="E145" s="23" t="s">
        <v>300</v>
      </c>
      <c r="F145" s="667">
        <v>-1</v>
      </c>
      <c r="G145" s="229">
        <v>-479000</v>
      </c>
      <c r="H145" s="230">
        <v>-452000</v>
      </c>
      <c r="I145" s="505">
        <f>G145-H145</f>
        <v>-27000</v>
      </c>
      <c r="J145" s="505">
        <f>$F145*I145</f>
        <v>27000</v>
      </c>
      <c r="K145" s="742">
        <f>J145/1000000</f>
        <v>2.7E-2</v>
      </c>
      <c r="L145" s="229">
        <v>-328000</v>
      </c>
      <c r="M145" s="230">
        <v>-191000</v>
      </c>
      <c r="N145" s="505">
        <f>L145-M145</f>
        <v>-137000</v>
      </c>
      <c r="O145" s="505">
        <f>$F145*N145</f>
        <v>137000</v>
      </c>
      <c r="P145" s="743">
        <f>O145/1000000</f>
        <v>0.13700000000000001</v>
      </c>
      <c r="Q145" s="320"/>
    </row>
    <row r="146" spans="1:18" s="308" customFormat="1" ht="15.95" customHeight="1">
      <c r="A146" s="508">
        <v>31</v>
      </c>
      <c r="B146" s="833" t="s">
        <v>510</v>
      </c>
      <c r="C146" s="667" t="s">
        <v>511</v>
      </c>
      <c r="D146" s="22" t="s">
        <v>432</v>
      </c>
      <c r="E146" s="315" t="s">
        <v>300</v>
      </c>
      <c r="F146" s="667">
        <v>-1</v>
      </c>
      <c r="G146" s="229">
        <v>-521000</v>
      </c>
      <c r="H146" s="230">
        <v>-519000</v>
      </c>
      <c r="I146" s="505">
        <f>G146-H146</f>
        <v>-2000</v>
      </c>
      <c r="J146" s="505">
        <f>$F146*I146</f>
        <v>2000</v>
      </c>
      <c r="K146" s="742">
        <f>J146/1000000</f>
        <v>2E-3</v>
      </c>
      <c r="L146" s="229">
        <v>-128000</v>
      </c>
      <c r="M146" s="230">
        <v>-85000</v>
      </c>
      <c r="N146" s="505">
        <f>L146-M146</f>
        <v>-43000</v>
      </c>
      <c r="O146" s="505">
        <f>$F146*N146</f>
        <v>43000</v>
      </c>
      <c r="P146" s="743">
        <f>O146/1000000</f>
        <v>4.2999999999999997E-2</v>
      </c>
      <c r="Q146" s="320"/>
    </row>
    <row r="147" spans="1:18" s="308" customFormat="1" ht="15.95" customHeight="1">
      <c r="A147" s="508">
        <v>32</v>
      </c>
      <c r="B147" s="833" t="s">
        <v>504</v>
      </c>
      <c r="C147" s="667" t="s">
        <v>505</v>
      </c>
      <c r="D147" s="22" t="s">
        <v>432</v>
      </c>
      <c r="E147" s="315" t="s">
        <v>300</v>
      </c>
      <c r="F147" s="667">
        <v>-1</v>
      </c>
      <c r="G147" s="229">
        <v>-1076999.94</v>
      </c>
      <c r="H147" s="230">
        <v>-1069000</v>
      </c>
      <c r="I147" s="505">
        <f>G147-H147</f>
        <v>-7999.9399999999441</v>
      </c>
      <c r="J147" s="505">
        <f>$F147*I147</f>
        <v>7999.9399999999441</v>
      </c>
      <c r="K147" s="742">
        <f>J147/1000000</f>
        <v>7.9999399999999433E-3</v>
      </c>
      <c r="L147" s="229">
        <v>-208000</v>
      </c>
      <c r="M147" s="230">
        <v>-149000</v>
      </c>
      <c r="N147" s="505">
        <f>L147-M147</f>
        <v>-59000</v>
      </c>
      <c r="O147" s="505">
        <f>$F147*N147</f>
        <v>59000</v>
      </c>
      <c r="P147" s="743">
        <f>O147/1000000</f>
        <v>5.8999999999999997E-2</v>
      </c>
      <c r="Q147" s="320"/>
    </row>
    <row r="148" spans="1:18" s="308" customFormat="1" ht="15.95" customHeight="1">
      <c r="A148" s="939" t="s">
        <v>433</v>
      </c>
      <c r="B148" s="940"/>
      <c r="C148" s="503"/>
      <c r="D148" s="22"/>
      <c r="E148" s="23"/>
      <c r="F148" s="667"/>
      <c r="G148" s="229"/>
      <c r="H148" s="230"/>
      <c r="I148" s="505"/>
      <c r="J148" s="505"/>
      <c r="K148" s="742"/>
      <c r="L148" s="229"/>
      <c r="M148" s="230"/>
      <c r="N148" s="505"/>
      <c r="O148" s="505"/>
      <c r="P148" s="742"/>
      <c r="Q148" s="320"/>
    </row>
    <row r="149" spans="1:18" s="308" customFormat="1" ht="15.95" customHeight="1">
      <c r="A149" s="508">
        <v>31</v>
      </c>
      <c r="B149" s="834" t="s">
        <v>479</v>
      </c>
      <c r="C149" s="667" t="s">
        <v>480</v>
      </c>
      <c r="D149" s="517" t="s">
        <v>432</v>
      </c>
      <c r="E149" s="835" t="s">
        <v>300</v>
      </c>
      <c r="F149" s="673">
        <v>-1200</v>
      </c>
      <c r="G149" s="229">
        <v>77.87</v>
      </c>
      <c r="H149" s="230">
        <v>63.25</v>
      </c>
      <c r="I149" s="505">
        <f t="shared" ref="I149:I154" si="15">G149-H149</f>
        <v>14.620000000000005</v>
      </c>
      <c r="J149" s="505">
        <f t="shared" ref="J149:J154" si="16">$F149*I149</f>
        <v>-17544.000000000007</v>
      </c>
      <c r="K149" s="742">
        <f t="shared" ref="K149:K154" si="17">J149/1000000</f>
        <v>-1.7544000000000008E-2</v>
      </c>
      <c r="L149" s="229">
        <v>124.96</v>
      </c>
      <c r="M149" s="230">
        <v>110.72</v>
      </c>
      <c r="N149" s="505">
        <f t="shared" ref="N149:N154" si="18">L149-M149</f>
        <v>14.239999999999995</v>
      </c>
      <c r="O149" s="505">
        <f t="shared" ref="O149:O154" si="19">$F149*N149</f>
        <v>-17087.999999999993</v>
      </c>
      <c r="P149" s="743">
        <f t="shared" ref="P149:P154" si="20">O149/1000000</f>
        <v>-1.7087999999999992E-2</v>
      </c>
      <c r="Q149" s="320"/>
    </row>
    <row r="150" spans="1:18" s="308" customFormat="1" ht="15.95" customHeight="1">
      <c r="A150" s="508">
        <v>32</v>
      </c>
      <c r="B150" s="834" t="s">
        <v>481</v>
      </c>
      <c r="C150" s="667" t="s">
        <v>482</v>
      </c>
      <c r="D150" s="517" t="s">
        <v>432</v>
      </c>
      <c r="E150" s="835" t="s">
        <v>300</v>
      </c>
      <c r="F150" s="673">
        <v>-1200</v>
      </c>
      <c r="G150" s="229">
        <v>13.61</v>
      </c>
      <c r="H150" s="230">
        <v>9.4700000000000006</v>
      </c>
      <c r="I150" s="505">
        <f t="shared" si="15"/>
        <v>4.1399999999999988</v>
      </c>
      <c r="J150" s="505">
        <f t="shared" si="16"/>
        <v>-4967.9999999999982</v>
      </c>
      <c r="K150" s="742">
        <f t="shared" si="17"/>
        <v>-4.9679999999999985E-3</v>
      </c>
      <c r="L150" s="229">
        <v>299.11</v>
      </c>
      <c r="M150" s="230">
        <v>291.89999999999998</v>
      </c>
      <c r="N150" s="505">
        <f t="shared" si="18"/>
        <v>7.2100000000000364</v>
      </c>
      <c r="O150" s="505">
        <f t="shared" si="19"/>
        <v>-8652.0000000000437</v>
      </c>
      <c r="P150" s="743">
        <f t="shared" si="20"/>
        <v>-8.6520000000000433E-3</v>
      </c>
      <c r="Q150" s="320"/>
    </row>
    <row r="151" spans="1:18" s="308" customFormat="1" ht="15.95" customHeight="1">
      <c r="A151" s="508">
        <v>33</v>
      </c>
      <c r="B151" s="834" t="s">
        <v>483</v>
      </c>
      <c r="C151" s="667" t="s">
        <v>484</v>
      </c>
      <c r="D151" s="517" t="s">
        <v>432</v>
      </c>
      <c r="E151" s="835" t="s">
        <v>300</v>
      </c>
      <c r="F151" s="673">
        <v>-1200</v>
      </c>
      <c r="G151" s="229">
        <v>4.1500000000000004</v>
      </c>
      <c r="H151" s="230">
        <v>4.1500000000000004</v>
      </c>
      <c r="I151" s="505">
        <f t="shared" si="15"/>
        <v>0</v>
      </c>
      <c r="J151" s="505">
        <f t="shared" si="16"/>
        <v>0</v>
      </c>
      <c r="K151" s="742">
        <f t="shared" si="17"/>
        <v>0</v>
      </c>
      <c r="L151" s="229">
        <v>126.44</v>
      </c>
      <c r="M151" s="230">
        <v>115.92</v>
      </c>
      <c r="N151" s="505">
        <f t="shared" si="18"/>
        <v>10.519999999999996</v>
      </c>
      <c r="O151" s="505">
        <f t="shared" si="19"/>
        <v>-12623.999999999995</v>
      </c>
      <c r="P151" s="743">
        <f t="shared" si="20"/>
        <v>-1.2623999999999995E-2</v>
      </c>
      <c r="Q151" s="320"/>
    </row>
    <row r="152" spans="1:18" s="308" customFormat="1" ht="15.95" customHeight="1">
      <c r="A152" s="508">
        <v>34</v>
      </c>
      <c r="B152" s="834" t="s">
        <v>485</v>
      </c>
      <c r="C152" s="667" t="s">
        <v>486</v>
      </c>
      <c r="D152" s="517" t="s">
        <v>432</v>
      </c>
      <c r="E152" s="835" t="s">
        <v>300</v>
      </c>
      <c r="F152" s="673">
        <v>-1200</v>
      </c>
      <c r="G152" s="229">
        <v>7.08</v>
      </c>
      <c r="H152" s="230">
        <v>6.93</v>
      </c>
      <c r="I152" s="505">
        <f t="shared" si="15"/>
        <v>0.15000000000000036</v>
      </c>
      <c r="J152" s="505">
        <f t="shared" si="16"/>
        <v>-180.00000000000043</v>
      </c>
      <c r="K152" s="742">
        <f t="shared" si="17"/>
        <v>-1.8000000000000042E-4</v>
      </c>
      <c r="L152" s="229">
        <v>94.98</v>
      </c>
      <c r="M152" s="230">
        <v>89.08</v>
      </c>
      <c r="N152" s="505">
        <f t="shared" si="18"/>
        <v>5.9000000000000057</v>
      </c>
      <c r="O152" s="505">
        <f t="shared" si="19"/>
        <v>-7080.0000000000073</v>
      </c>
      <c r="P152" s="743">
        <f t="shared" si="20"/>
        <v>-7.0800000000000073E-3</v>
      </c>
      <c r="Q152" s="320"/>
    </row>
    <row r="153" spans="1:18" s="308" customFormat="1" ht="15.95" customHeight="1">
      <c r="A153" s="508">
        <v>35</v>
      </c>
      <c r="B153" s="834" t="s">
        <v>487</v>
      </c>
      <c r="C153" s="667">
        <v>29000015</v>
      </c>
      <c r="D153" s="517" t="s">
        <v>432</v>
      </c>
      <c r="E153" s="835" t="s">
        <v>300</v>
      </c>
      <c r="F153" s="673">
        <v>-3000</v>
      </c>
      <c r="G153" s="229">
        <v>2.71</v>
      </c>
      <c r="H153" s="230">
        <v>2.59</v>
      </c>
      <c r="I153" s="505">
        <f t="shared" si="15"/>
        <v>0.12000000000000011</v>
      </c>
      <c r="J153" s="505">
        <f t="shared" si="16"/>
        <v>-360.00000000000034</v>
      </c>
      <c r="K153" s="742">
        <f t="shared" si="17"/>
        <v>-3.6000000000000035E-4</v>
      </c>
      <c r="L153" s="229">
        <v>37.01</v>
      </c>
      <c r="M153" s="230">
        <v>33.49</v>
      </c>
      <c r="N153" s="505">
        <f t="shared" si="18"/>
        <v>3.519999999999996</v>
      </c>
      <c r="O153" s="505">
        <f t="shared" si="19"/>
        <v>-10559.999999999987</v>
      </c>
      <c r="P153" s="743">
        <f t="shared" si="20"/>
        <v>-1.0559999999999988E-2</v>
      </c>
      <c r="Q153" s="320" t="s">
        <v>514</v>
      </c>
    </row>
    <row r="154" spans="1:18" s="308" customFormat="1" ht="15.95" customHeight="1">
      <c r="A154" s="508">
        <v>36</v>
      </c>
      <c r="B154" s="834" t="s">
        <v>530</v>
      </c>
      <c r="C154" s="667" t="s">
        <v>529</v>
      </c>
      <c r="D154" s="517" t="s">
        <v>432</v>
      </c>
      <c r="E154" s="835" t="s">
        <v>300</v>
      </c>
      <c r="F154" s="667">
        <v>-6000</v>
      </c>
      <c r="G154" s="229">
        <v>0</v>
      </c>
      <c r="H154" s="230">
        <v>0</v>
      </c>
      <c r="I154" s="505">
        <f t="shared" si="15"/>
        <v>0</v>
      </c>
      <c r="J154" s="505">
        <f t="shared" si="16"/>
        <v>0</v>
      </c>
      <c r="K154" s="742">
        <f t="shared" si="17"/>
        <v>0</v>
      </c>
      <c r="L154" s="229">
        <v>0.02</v>
      </c>
      <c r="M154" s="230">
        <v>0</v>
      </c>
      <c r="N154" s="505">
        <f t="shared" si="18"/>
        <v>0.02</v>
      </c>
      <c r="O154" s="505">
        <f t="shared" si="19"/>
        <v>-120</v>
      </c>
      <c r="P154" s="742">
        <f t="shared" si="20"/>
        <v>-1.2E-4</v>
      </c>
      <c r="Q154" s="320"/>
    </row>
    <row r="155" spans="1:18" s="308" customFormat="1" ht="16.5">
      <c r="A155" s="477"/>
      <c r="B155" s="676"/>
      <c r="C155" s="335"/>
      <c r="D155" s="85"/>
      <c r="E155" s="335"/>
      <c r="F155" s="335"/>
      <c r="G155" s="229"/>
      <c r="H155" s="335"/>
      <c r="I155" s="335"/>
      <c r="J155" s="335"/>
      <c r="K155" s="718">
        <f>SUM(K101:K154)</f>
        <v>-2.6280000000000067E-2</v>
      </c>
      <c r="L155" s="229"/>
      <c r="M155" s="221"/>
      <c r="N155" s="221"/>
      <c r="O155" s="221"/>
      <c r="P155" s="718">
        <f>SUM(P101:P154)</f>
        <v>0.27584407000000011</v>
      </c>
      <c r="Q155" s="665"/>
    </row>
    <row r="156" spans="1:18" s="308" customFormat="1" ht="15.75" thickBot="1">
      <c r="A156" s="417"/>
      <c r="B156" s="836"/>
      <c r="C156" s="338"/>
      <c r="D156" s="338"/>
      <c r="E156" s="338"/>
      <c r="F156" s="338"/>
      <c r="G156" s="310"/>
      <c r="H156" s="338"/>
      <c r="I156" s="338"/>
      <c r="J156" s="338"/>
      <c r="K156" s="837"/>
      <c r="L156" s="310"/>
      <c r="M156" s="524"/>
      <c r="N156" s="524"/>
      <c r="O156" s="524"/>
      <c r="P156" s="837"/>
      <c r="Q156" s="666"/>
    </row>
    <row r="157" spans="1:18" s="308" customFormat="1" ht="15" thickTop="1">
      <c r="K157" s="763"/>
      <c r="L157" s="460"/>
      <c r="M157" s="460"/>
      <c r="N157" s="460"/>
      <c r="O157" s="460"/>
      <c r="P157" s="763"/>
    </row>
    <row r="158" spans="1:18" s="308" customFormat="1">
      <c r="K158" s="473"/>
      <c r="P158" s="473"/>
      <c r="Q158" s="838" t="str">
        <f>NDPL!Q1</f>
        <v>JULY-2024</v>
      </c>
      <c r="R158" s="582"/>
    </row>
    <row r="159" spans="1:18" s="308" customFormat="1" ht="13.5" thickBot="1">
      <c r="K159" s="473"/>
      <c r="P159" s="473"/>
    </row>
    <row r="160" spans="1:18" s="308" customFormat="1" ht="44.25" customHeight="1">
      <c r="A160" s="839"/>
      <c r="B160" s="224" t="s">
        <v>134</v>
      </c>
      <c r="C160" s="380"/>
      <c r="D160" s="380"/>
      <c r="E160" s="380"/>
      <c r="F160" s="380"/>
      <c r="G160" s="380"/>
      <c r="H160" s="380"/>
      <c r="I160" s="380"/>
      <c r="J160" s="380"/>
      <c r="K160" s="620"/>
      <c r="L160" s="380"/>
      <c r="M160" s="380"/>
      <c r="N160" s="380"/>
      <c r="O160" s="380"/>
      <c r="P160" s="620"/>
      <c r="Q160" s="381"/>
    </row>
    <row r="161" spans="1:17" s="308" customFormat="1" ht="20.100000000000001" customHeight="1">
      <c r="A161" s="405"/>
      <c r="B161" s="187" t="s">
        <v>135</v>
      </c>
      <c r="C161" s="335"/>
      <c r="D161" s="335"/>
      <c r="E161" s="335"/>
      <c r="F161" s="335"/>
      <c r="G161" s="335"/>
      <c r="H161" s="335"/>
      <c r="I161" s="335"/>
      <c r="J161" s="335"/>
      <c r="K161" s="707"/>
      <c r="L161" s="335"/>
      <c r="M161" s="335"/>
      <c r="N161" s="335"/>
      <c r="O161" s="335"/>
      <c r="P161" s="707"/>
      <c r="Q161" s="382"/>
    </row>
    <row r="162" spans="1:17" s="308" customFormat="1" ht="20.100000000000001" customHeight="1">
      <c r="A162" s="405"/>
      <c r="B162" s="183" t="s">
        <v>222</v>
      </c>
      <c r="C162" s="335"/>
      <c r="D162" s="335"/>
      <c r="E162" s="335"/>
      <c r="F162" s="335"/>
      <c r="G162" s="335"/>
      <c r="H162" s="335"/>
      <c r="I162" s="335"/>
      <c r="J162" s="335"/>
      <c r="K162" s="711">
        <f>K64</f>
        <v>-2.0072460599999999</v>
      </c>
      <c r="L162" s="59"/>
      <c r="M162" s="59"/>
      <c r="N162" s="59"/>
      <c r="O162" s="59"/>
      <c r="P162" s="711">
        <f>P64</f>
        <v>-9.5856964200000014</v>
      </c>
      <c r="Q162" s="382"/>
    </row>
    <row r="163" spans="1:17" s="308" customFormat="1" ht="20.100000000000001" customHeight="1">
      <c r="A163" s="405"/>
      <c r="B163" s="183" t="s">
        <v>223</v>
      </c>
      <c r="C163" s="335"/>
      <c r="D163" s="335"/>
      <c r="E163" s="335"/>
      <c r="F163" s="335"/>
      <c r="G163" s="335"/>
      <c r="H163" s="335"/>
      <c r="I163" s="335"/>
      <c r="J163" s="335"/>
      <c r="K163" s="711">
        <f>K155</f>
        <v>-2.6280000000000067E-2</v>
      </c>
      <c r="L163" s="59"/>
      <c r="M163" s="59"/>
      <c r="N163" s="59"/>
      <c r="O163" s="59"/>
      <c r="P163" s="711">
        <f>P155</f>
        <v>0.27584407000000011</v>
      </c>
      <c r="Q163" s="382"/>
    </row>
    <row r="164" spans="1:17" s="308" customFormat="1" ht="20.100000000000001" customHeight="1">
      <c r="A164" s="405"/>
      <c r="B164" s="183" t="s">
        <v>136</v>
      </c>
      <c r="C164" s="335"/>
      <c r="D164" s="335"/>
      <c r="E164" s="335"/>
      <c r="F164" s="335"/>
      <c r="G164" s="335"/>
      <c r="H164" s="335"/>
      <c r="I164" s="335"/>
      <c r="J164" s="335"/>
      <c r="K164" s="711">
        <f>'ROHTAK ROAD'!K43</f>
        <v>0</v>
      </c>
      <c r="L164" s="59"/>
      <c r="M164" s="59"/>
      <c r="N164" s="59"/>
      <c r="O164" s="59"/>
      <c r="P164" s="711">
        <f>'ROHTAK ROAD'!P43</f>
        <v>0</v>
      </c>
      <c r="Q164" s="382"/>
    </row>
    <row r="165" spans="1:17" s="308" customFormat="1" ht="20.100000000000001" customHeight="1">
      <c r="A165" s="405"/>
      <c r="B165" s="183" t="s">
        <v>137</v>
      </c>
      <c r="C165" s="335"/>
      <c r="D165" s="335"/>
      <c r="E165" s="335"/>
      <c r="F165" s="335"/>
      <c r="G165" s="335"/>
      <c r="H165" s="335"/>
      <c r="I165" s="335"/>
      <c r="J165" s="335"/>
      <c r="K165" s="711">
        <f>SUM(K162:K164)</f>
        <v>-2.0335260599999998</v>
      </c>
      <c r="L165" s="59"/>
      <c r="M165" s="59"/>
      <c r="N165" s="59"/>
      <c r="O165" s="59"/>
      <c r="P165" s="711">
        <f>SUM(P162:P164)</f>
        <v>-9.3098523500000017</v>
      </c>
      <c r="Q165" s="382"/>
    </row>
    <row r="166" spans="1:17" s="308" customFormat="1" ht="20.100000000000001" customHeight="1">
      <c r="A166" s="405"/>
      <c r="B166" s="187" t="s">
        <v>138</v>
      </c>
      <c r="C166" s="335"/>
      <c r="D166" s="335"/>
      <c r="E166" s="335"/>
      <c r="F166" s="335"/>
      <c r="G166" s="335"/>
      <c r="H166" s="335"/>
      <c r="I166" s="335"/>
      <c r="J166" s="335"/>
      <c r="K166" s="711"/>
      <c r="L166" s="59"/>
      <c r="M166" s="59"/>
      <c r="N166" s="59"/>
      <c r="O166" s="59"/>
      <c r="P166" s="711"/>
      <c r="Q166" s="382"/>
    </row>
    <row r="167" spans="1:17" s="308" customFormat="1" ht="20.100000000000001" customHeight="1">
      <c r="A167" s="405"/>
      <c r="B167" s="183" t="s">
        <v>224</v>
      </c>
      <c r="C167" s="335"/>
      <c r="D167" s="335"/>
      <c r="E167" s="335"/>
      <c r="F167" s="335"/>
      <c r="G167" s="335"/>
      <c r="H167" s="335"/>
      <c r="I167" s="335"/>
      <c r="J167" s="335"/>
      <c r="K167" s="711">
        <f>K93</f>
        <v>-2.3282857142857143</v>
      </c>
      <c r="L167" s="59"/>
      <c r="M167" s="59"/>
      <c r="N167" s="59"/>
      <c r="O167" s="59"/>
      <c r="P167" s="711">
        <f>P93</f>
        <v>-0.627</v>
      </c>
      <c r="Q167" s="382"/>
    </row>
    <row r="168" spans="1:17" s="308" customFormat="1" ht="20.100000000000001" customHeight="1" thickBot="1">
      <c r="A168" s="406"/>
      <c r="B168" s="225" t="s">
        <v>139</v>
      </c>
      <c r="C168" s="383"/>
      <c r="D168" s="383"/>
      <c r="E168" s="383"/>
      <c r="F168" s="383"/>
      <c r="G168" s="383"/>
      <c r="H168" s="383"/>
      <c r="I168" s="383"/>
      <c r="J168" s="383"/>
      <c r="K168" s="840">
        <f>SUM(K165:K167)</f>
        <v>-4.3618117742857141</v>
      </c>
      <c r="L168" s="638"/>
      <c r="M168" s="638"/>
      <c r="N168" s="638"/>
      <c r="O168" s="638"/>
      <c r="P168" s="840">
        <f>SUM(P165:P167)</f>
        <v>-9.9368523500000023</v>
      </c>
      <c r="Q168" s="841"/>
    </row>
    <row r="169" spans="1:17" s="308" customFormat="1">
      <c r="A169" s="380"/>
      <c r="B169" s="380"/>
      <c r="C169" s="380"/>
      <c r="D169" s="380"/>
      <c r="E169" s="380"/>
      <c r="F169" s="380"/>
      <c r="G169" s="380"/>
      <c r="H169" s="380"/>
      <c r="I169" s="380"/>
      <c r="J169" s="380"/>
      <c r="K169" s="620"/>
      <c r="L169" s="380"/>
      <c r="M169" s="380"/>
      <c r="N169" s="380"/>
      <c r="O169" s="380"/>
      <c r="P169" s="620"/>
      <c r="Q169" s="380"/>
    </row>
    <row r="170" spans="1:17" s="308" customFormat="1">
      <c r="A170" s="335"/>
      <c r="B170" s="335"/>
      <c r="C170" s="335"/>
      <c r="D170" s="335"/>
      <c r="E170" s="335"/>
      <c r="F170" s="335"/>
      <c r="G170" s="335"/>
      <c r="H170" s="335"/>
      <c r="I170" s="335"/>
      <c r="J170" s="335"/>
      <c r="K170" s="707"/>
      <c r="L170" s="335"/>
      <c r="M170" s="335"/>
      <c r="N170" s="335"/>
      <c r="O170" s="335"/>
      <c r="P170" s="707"/>
      <c r="Q170" s="335"/>
    </row>
    <row r="171" spans="1:17" s="308" customFormat="1">
      <c r="A171" s="335"/>
      <c r="B171" s="335"/>
      <c r="C171" s="335"/>
      <c r="D171" s="335"/>
      <c r="E171" s="335"/>
      <c r="F171" s="335"/>
      <c r="G171" s="335"/>
      <c r="H171" s="335"/>
      <c r="I171" s="335"/>
      <c r="J171" s="335"/>
      <c r="K171" s="707"/>
      <c r="L171" s="335"/>
      <c r="M171" s="335"/>
      <c r="N171" s="335"/>
      <c r="O171" s="335"/>
      <c r="P171" s="707"/>
      <c r="Q171" s="335"/>
    </row>
    <row r="172" spans="1:17" s="308" customFormat="1" ht="13.5" thickBot="1">
      <c r="A172" s="383"/>
      <c r="B172" s="383"/>
      <c r="C172" s="383"/>
      <c r="D172" s="383"/>
      <c r="E172" s="383"/>
      <c r="F172" s="383"/>
      <c r="G172" s="383"/>
      <c r="H172" s="383"/>
      <c r="I172" s="383"/>
      <c r="J172" s="383"/>
      <c r="K172" s="712"/>
      <c r="L172" s="383"/>
      <c r="M172" s="383"/>
      <c r="N172" s="383"/>
      <c r="O172" s="383"/>
      <c r="P172" s="712"/>
      <c r="Q172" s="383"/>
    </row>
    <row r="173" spans="1:17" s="308" customFormat="1">
      <c r="A173" s="385"/>
      <c r="B173" s="386"/>
      <c r="C173" s="386"/>
      <c r="D173" s="386"/>
      <c r="E173" s="386"/>
      <c r="F173" s="386"/>
      <c r="G173" s="386"/>
      <c r="H173" s="380"/>
      <c r="I173" s="380"/>
      <c r="J173" s="380"/>
      <c r="K173" s="620"/>
      <c r="L173" s="380"/>
      <c r="M173" s="380"/>
      <c r="N173" s="380"/>
      <c r="O173" s="380"/>
      <c r="P173" s="620"/>
      <c r="Q173" s="381"/>
    </row>
    <row r="174" spans="1:17" s="308" customFormat="1" ht="23.25">
      <c r="A174" s="387" t="s">
        <v>282</v>
      </c>
      <c r="B174" s="388"/>
      <c r="C174" s="388"/>
      <c r="D174" s="388"/>
      <c r="E174" s="388"/>
      <c r="F174" s="388"/>
      <c r="G174" s="388"/>
      <c r="H174" s="335"/>
      <c r="I174" s="335"/>
      <c r="J174" s="335"/>
      <c r="K174" s="707"/>
      <c r="L174" s="335"/>
      <c r="M174" s="335"/>
      <c r="N174" s="335"/>
      <c r="O174" s="335"/>
      <c r="P174" s="707"/>
      <c r="Q174" s="382"/>
    </row>
    <row r="175" spans="1:17" s="308" customFormat="1">
      <c r="A175" s="389"/>
      <c r="B175" s="388"/>
      <c r="C175" s="388"/>
      <c r="D175" s="388"/>
      <c r="E175" s="388"/>
      <c r="F175" s="388"/>
      <c r="G175" s="388"/>
      <c r="H175" s="335"/>
      <c r="I175" s="335"/>
      <c r="J175" s="335"/>
      <c r="K175" s="707"/>
      <c r="L175" s="335"/>
      <c r="M175" s="335"/>
      <c r="N175" s="335"/>
      <c r="O175" s="335"/>
      <c r="P175" s="707"/>
      <c r="Q175" s="382"/>
    </row>
    <row r="176" spans="1:17" s="308" customFormat="1">
      <c r="A176" s="390"/>
      <c r="B176" s="391"/>
      <c r="C176" s="391"/>
      <c r="D176" s="391"/>
      <c r="E176" s="391"/>
      <c r="F176" s="391"/>
      <c r="G176" s="391"/>
      <c r="H176" s="335"/>
      <c r="I176" s="335"/>
      <c r="J176" s="335"/>
      <c r="K176" s="842" t="s">
        <v>294</v>
      </c>
      <c r="L176" s="335"/>
      <c r="M176" s="335"/>
      <c r="N176" s="335"/>
      <c r="O176" s="335"/>
      <c r="P176" s="842" t="s">
        <v>295</v>
      </c>
      <c r="Q176" s="382"/>
    </row>
    <row r="177" spans="1:17" s="308" customFormat="1">
      <c r="A177" s="392"/>
      <c r="B177" s="65"/>
      <c r="C177" s="65"/>
      <c r="D177" s="65"/>
      <c r="E177" s="65"/>
      <c r="F177" s="65"/>
      <c r="G177" s="65"/>
      <c r="H177" s="335"/>
      <c r="I177" s="335"/>
      <c r="J177" s="335"/>
      <c r="K177" s="707"/>
      <c r="L177" s="335"/>
      <c r="M177" s="335"/>
      <c r="N177" s="335"/>
      <c r="O177" s="335"/>
      <c r="P177" s="707"/>
      <c r="Q177" s="382"/>
    </row>
    <row r="178" spans="1:17" s="308" customFormat="1">
      <c r="A178" s="392"/>
      <c r="B178" s="65"/>
      <c r="C178" s="65"/>
      <c r="D178" s="65"/>
      <c r="E178" s="65"/>
      <c r="F178" s="65"/>
      <c r="G178" s="65"/>
      <c r="H178" s="335"/>
      <c r="I178" s="335"/>
      <c r="J178" s="335"/>
      <c r="K178" s="707"/>
      <c r="L178" s="335"/>
      <c r="M178" s="335"/>
      <c r="N178" s="335"/>
      <c r="O178" s="335"/>
      <c r="P178" s="707"/>
      <c r="Q178" s="382"/>
    </row>
    <row r="179" spans="1:17" s="308" customFormat="1" ht="18">
      <c r="A179" s="393" t="s">
        <v>285</v>
      </c>
      <c r="B179" s="394"/>
      <c r="C179" s="394"/>
      <c r="D179" s="395"/>
      <c r="E179" s="395"/>
      <c r="F179" s="396"/>
      <c r="G179" s="395"/>
      <c r="H179" s="335"/>
      <c r="I179" s="335"/>
      <c r="J179" s="335"/>
      <c r="K179" s="843">
        <f>K168</f>
        <v>-4.3618117742857141</v>
      </c>
      <c r="L179" s="395" t="s">
        <v>283</v>
      </c>
      <c r="M179" s="335"/>
      <c r="N179" s="335"/>
      <c r="O179" s="335"/>
      <c r="P179" s="843">
        <f>P168</f>
        <v>-9.9368523500000023</v>
      </c>
      <c r="Q179" s="398" t="s">
        <v>283</v>
      </c>
    </row>
    <row r="180" spans="1:17" s="308" customFormat="1" ht="18">
      <c r="A180" s="399"/>
      <c r="B180" s="400"/>
      <c r="C180" s="400"/>
      <c r="D180" s="388"/>
      <c r="E180" s="388"/>
      <c r="F180" s="401"/>
      <c r="G180" s="388"/>
      <c r="H180" s="335"/>
      <c r="I180" s="335"/>
      <c r="J180" s="335"/>
      <c r="K180" s="843"/>
      <c r="L180" s="388"/>
      <c r="M180" s="335"/>
      <c r="N180" s="335"/>
      <c r="O180" s="335"/>
      <c r="P180" s="843"/>
      <c r="Q180" s="402"/>
    </row>
    <row r="181" spans="1:17" s="308" customFormat="1" ht="18">
      <c r="A181" s="403" t="s">
        <v>284</v>
      </c>
      <c r="B181" s="26"/>
      <c r="C181" s="26"/>
      <c r="D181" s="388"/>
      <c r="E181" s="388"/>
      <c r="F181" s="404"/>
      <c r="G181" s="395"/>
      <c r="H181" s="335"/>
      <c r="I181" s="335"/>
      <c r="J181" s="335"/>
      <c r="K181" s="843">
        <f>'STEPPED UP GENCO'!K73</f>
        <v>0.72608155159999999</v>
      </c>
      <c r="L181" s="395" t="s">
        <v>283</v>
      </c>
      <c r="M181" s="335"/>
      <c r="N181" s="335"/>
      <c r="O181" s="335"/>
      <c r="P181" s="843">
        <f>'STEPPED UP GENCO'!P73</f>
        <v>0.47337389999999985</v>
      </c>
      <c r="Q181" s="398" t="s">
        <v>283</v>
      </c>
    </row>
    <row r="182" spans="1:17" s="308" customFormat="1">
      <c r="A182" s="405"/>
      <c r="B182" s="335"/>
      <c r="C182" s="335"/>
      <c r="D182" s="335"/>
      <c r="E182" s="335"/>
      <c r="F182" s="335"/>
      <c r="G182" s="335"/>
      <c r="H182" s="335"/>
      <c r="I182" s="335"/>
      <c r="J182" s="335"/>
      <c r="K182" s="707"/>
      <c r="L182" s="335"/>
      <c r="M182" s="335"/>
      <c r="N182" s="335"/>
      <c r="O182" s="335"/>
      <c r="P182" s="707"/>
      <c r="Q182" s="382"/>
    </row>
    <row r="183" spans="1:17" s="308" customFormat="1">
      <c r="A183" s="405"/>
      <c r="B183" s="335"/>
      <c r="C183" s="335"/>
      <c r="D183" s="335"/>
      <c r="E183" s="335"/>
      <c r="F183" s="335"/>
      <c r="G183" s="335"/>
      <c r="H183" s="335"/>
      <c r="I183" s="335"/>
      <c r="J183" s="335"/>
      <c r="K183" s="707"/>
      <c r="L183" s="335"/>
      <c r="M183" s="335"/>
      <c r="N183" s="335"/>
      <c r="O183" s="335"/>
      <c r="P183" s="707"/>
      <c r="Q183" s="382"/>
    </row>
    <row r="184" spans="1:17" s="308" customFormat="1">
      <c r="A184" s="405"/>
      <c r="B184" s="335"/>
      <c r="C184" s="335"/>
      <c r="D184" s="335"/>
      <c r="E184" s="335"/>
      <c r="F184" s="335"/>
      <c r="G184" s="335"/>
      <c r="H184" s="335"/>
      <c r="I184" s="335"/>
      <c r="J184" s="335"/>
      <c r="K184" s="707"/>
      <c r="L184" s="335"/>
      <c r="M184" s="335"/>
      <c r="N184" s="335"/>
      <c r="O184" s="335"/>
      <c r="P184" s="707"/>
      <c r="Q184" s="382"/>
    </row>
    <row r="185" spans="1:17" s="308" customFormat="1" ht="20.25">
      <c r="A185" s="405"/>
      <c r="B185" s="335"/>
      <c r="C185" s="335"/>
      <c r="D185" s="335"/>
      <c r="E185" s="335"/>
      <c r="F185" s="335"/>
      <c r="G185" s="335"/>
      <c r="H185" s="394"/>
      <c r="I185" s="394"/>
      <c r="J185" s="885" t="s">
        <v>286</v>
      </c>
      <c r="K185" s="886">
        <f>SUM(K179:K184)</f>
        <v>-3.635730222685714</v>
      </c>
      <c r="L185" s="885" t="s">
        <v>283</v>
      </c>
      <c r="M185" s="65"/>
      <c r="N185" s="335"/>
      <c r="O185" s="335"/>
      <c r="P185" s="886">
        <f>SUM(P179:P184)</f>
        <v>-9.463478450000002</v>
      </c>
      <c r="Q185" s="887" t="s">
        <v>283</v>
      </c>
    </row>
    <row r="186" spans="1:17" s="308" customFormat="1" ht="13.5" thickBot="1">
      <c r="A186" s="406"/>
      <c r="B186" s="383"/>
      <c r="C186" s="383"/>
      <c r="D186" s="383"/>
      <c r="E186" s="383"/>
      <c r="F186" s="383"/>
      <c r="G186" s="383"/>
      <c r="H186" s="383"/>
      <c r="I186" s="383"/>
      <c r="J186" s="383"/>
      <c r="K186" s="712"/>
      <c r="L186" s="383"/>
      <c r="M186" s="383"/>
      <c r="N186" s="383"/>
      <c r="O186" s="383"/>
      <c r="P186" s="712"/>
      <c r="Q186" s="384"/>
    </row>
  </sheetData>
  <mergeCells count="1">
    <mergeCell ref="A148:B148"/>
  </mergeCells>
  <phoneticPr fontId="5" type="noConversion"/>
  <pageMargins left="0.51" right="0.5" top="0.57999999999999996" bottom="0.5" header="0.5" footer="0.5"/>
  <pageSetup scale="53" orientation="landscape" r:id="rId1"/>
  <headerFooter alignWithMargins="0"/>
  <rowBreaks count="3" manualBreakCount="3">
    <brk id="64" max="16383" man="1"/>
    <brk id="95" max="16383" man="1"/>
    <brk id="156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86"/>
  <sheetViews>
    <sheetView view="pageBreakPreview" topLeftCell="A67" zoomScale="85" zoomScaleNormal="70" zoomScaleSheetLayoutView="85" zoomScalePageLayoutView="50" workbookViewId="0">
      <selection activeCell="P74" sqref="P74"/>
    </sheetView>
  </sheetViews>
  <sheetFormatPr defaultRowHeight="12.75"/>
  <cols>
    <col min="1" max="1" width="5.140625" style="308" customWidth="1"/>
    <col min="2" max="2" width="20.85546875" style="308" customWidth="1"/>
    <col min="3" max="3" width="11.28515625" style="308" customWidth="1"/>
    <col min="4" max="4" width="9.140625" style="308"/>
    <col min="5" max="5" width="14.42578125" style="308" customWidth="1"/>
    <col min="6" max="6" width="8.85546875" style="308" customWidth="1"/>
    <col min="7" max="7" width="11.42578125" style="308" customWidth="1"/>
    <col min="8" max="8" width="13" style="308" customWidth="1"/>
    <col min="9" max="9" width="12.42578125" style="308" customWidth="1"/>
    <col min="10" max="10" width="12.28515625" style="308" customWidth="1"/>
    <col min="11" max="11" width="12.85546875" style="473" customWidth="1"/>
    <col min="12" max="12" width="12.85546875" style="308" customWidth="1"/>
    <col min="13" max="13" width="13.28515625" style="308" customWidth="1"/>
    <col min="14" max="14" width="11.42578125" style="308" customWidth="1"/>
    <col min="15" max="15" width="13.140625" style="308" customWidth="1"/>
    <col min="16" max="16" width="17.140625" style="473" customWidth="1"/>
    <col min="17" max="17" width="18.42578125" style="308" customWidth="1"/>
    <col min="18" max="18" width="5.28515625" style="308" customWidth="1"/>
    <col min="19" max="19" width="1.5703125" style="308" hidden="1" customWidth="1"/>
    <col min="20" max="20" width="9.140625" style="308" hidden="1" customWidth="1"/>
    <col min="21" max="21" width="4.28515625" style="308" hidden="1" customWidth="1"/>
    <col min="22" max="22" width="4" style="308" hidden="1" customWidth="1"/>
    <col min="23" max="23" width="3.85546875" style="308" hidden="1" customWidth="1"/>
    <col min="24" max="16384" width="9.140625" style="308"/>
  </cols>
  <sheetData>
    <row r="1" spans="1:17" ht="26.25">
      <c r="A1" s="1" t="s">
        <v>210</v>
      </c>
      <c r="Q1" s="346" t="str">
        <f>NDPL!Q1</f>
        <v>JULY-2024</v>
      </c>
    </row>
    <row r="2" spans="1:17" ht="18.75" customHeight="1">
      <c r="A2" s="53" t="s">
        <v>211</v>
      </c>
    </row>
    <row r="3" spans="1:17" ht="23.25">
      <c r="A3" s="129" t="s">
        <v>190</v>
      </c>
    </row>
    <row r="4" spans="1:17" ht="24" thickBot="1">
      <c r="A4" s="271" t="s">
        <v>191</v>
      </c>
      <c r="G4" s="335"/>
      <c r="H4" s="335"/>
      <c r="I4" s="27" t="s">
        <v>347</v>
      </c>
      <c r="J4" s="335"/>
      <c r="K4" s="707"/>
      <c r="L4" s="335"/>
      <c r="M4" s="335"/>
      <c r="N4" s="27" t="s">
        <v>348</v>
      </c>
      <c r="O4" s="335"/>
      <c r="P4" s="707"/>
    </row>
    <row r="5" spans="1:17" ht="62.25" customHeight="1" thickTop="1" thickBot="1">
      <c r="A5" s="348" t="s">
        <v>8</v>
      </c>
      <c r="B5" s="349" t="s">
        <v>9</v>
      </c>
      <c r="C5" s="350" t="s">
        <v>1</v>
      </c>
      <c r="D5" s="350" t="s">
        <v>2</v>
      </c>
      <c r="E5" s="350" t="s">
        <v>3</v>
      </c>
      <c r="F5" s="350" t="s">
        <v>10</v>
      </c>
      <c r="G5" s="348" t="str">
        <f>NDPL!G5</f>
        <v>FINAL READING 31/07/2024</v>
      </c>
      <c r="H5" s="350" t="str">
        <f>NDPL!H5</f>
        <v>INTIAL READING 01/07/2024</v>
      </c>
      <c r="I5" s="350" t="s">
        <v>4</v>
      </c>
      <c r="J5" s="350" t="s">
        <v>5</v>
      </c>
      <c r="K5" s="717" t="s">
        <v>6</v>
      </c>
      <c r="L5" s="348" t="str">
        <f>NDPL!G5</f>
        <v>FINAL READING 31/07/2024</v>
      </c>
      <c r="M5" s="350" t="str">
        <f>NDPL!H5</f>
        <v>INTIAL READING 01/07/2024</v>
      </c>
      <c r="N5" s="350" t="s">
        <v>4</v>
      </c>
      <c r="O5" s="350" t="s">
        <v>5</v>
      </c>
      <c r="P5" s="717" t="s">
        <v>6</v>
      </c>
      <c r="Q5" s="351" t="s">
        <v>266</v>
      </c>
    </row>
    <row r="6" spans="1:17" ht="14.25" thickTop="1" thickBot="1"/>
    <row r="7" spans="1:17" ht="18" customHeight="1" thickTop="1">
      <c r="A7" s="108"/>
      <c r="B7" s="109" t="s">
        <v>177</v>
      </c>
      <c r="C7" s="110"/>
      <c r="D7" s="110"/>
      <c r="E7" s="110"/>
      <c r="F7" s="110"/>
      <c r="G7" s="37"/>
      <c r="H7" s="429"/>
      <c r="I7" s="430"/>
      <c r="J7" s="430"/>
      <c r="K7" s="744"/>
      <c r="L7" s="431"/>
      <c r="M7" s="429"/>
      <c r="N7" s="429"/>
      <c r="O7" s="429"/>
      <c r="P7" s="759"/>
      <c r="Q7" s="370"/>
    </row>
    <row r="8" spans="1:17" ht="18" customHeight="1">
      <c r="A8" s="111"/>
      <c r="B8" s="112" t="s">
        <v>102</v>
      </c>
      <c r="C8" s="113"/>
      <c r="D8" s="114"/>
      <c r="E8" s="115"/>
      <c r="F8" s="116"/>
      <c r="G8" s="41"/>
      <c r="H8" s="432"/>
      <c r="I8" s="291"/>
      <c r="J8" s="291"/>
      <c r="K8" s="745"/>
      <c r="L8" s="433"/>
      <c r="M8" s="432"/>
      <c r="N8" s="273"/>
      <c r="O8" s="273"/>
      <c r="P8" s="747"/>
      <c r="Q8" s="312"/>
    </row>
    <row r="9" spans="1:17" ht="16.5">
      <c r="A9" s="111">
        <v>1</v>
      </c>
      <c r="B9" s="112" t="s">
        <v>103</v>
      </c>
      <c r="C9" s="113">
        <v>4865107</v>
      </c>
      <c r="D9" s="117" t="s">
        <v>12</v>
      </c>
      <c r="E9" s="167" t="s">
        <v>300</v>
      </c>
      <c r="F9" s="118">
        <v>266.67</v>
      </c>
      <c r="G9" s="229">
        <v>999809</v>
      </c>
      <c r="H9" s="230">
        <v>999809</v>
      </c>
      <c r="I9" s="216">
        <f>G9-H9</f>
        <v>0</v>
      </c>
      <c r="J9" s="216">
        <f>$F9*I9</f>
        <v>0</v>
      </c>
      <c r="K9" s="705">
        <f>J9/1000000</f>
        <v>0</v>
      </c>
      <c r="L9" s="229">
        <v>946</v>
      </c>
      <c r="M9" s="230">
        <v>1252</v>
      </c>
      <c r="N9" s="216">
        <f>L9-M9</f>
        <v>-306</v>
      </c>
      <c r="O9" s="216">
        <f>$F9*N9</f>
        <v>-81601.02</v>
      </c>
      <c r="P9" s="705">
        <f>O9/1000000</f>
        <v>-8.160102000000001E-2</v>
      </c>
      <c r="Q9" s="332"/>
    </row>
    <row r="10" spans="1:17" ht="18" customHeight="1">
      <c r="A10" s="111">
        <v>2</v>
      </c>
      <c r="B10" s="112" t="s">
        <v>104</v>
      </c>
      <c r="C10" s="113">
        <v>4865150</v>
      </c>
      <c r="D10" s="117" t="s">
        <v>12</v>
      </c>
      <c r="E10" s="167" t="s">
        <v>300</v>
      </c>
      <c r="F10" s="118">
        <v>100</v>
      </c>
      <c r="G10" s="229">
        <v>17425</v>
      </c>
      <c r="H10" s="230">
        <v>17425</v>
      </c>
      <c r="I10" s="291">
        <f>G10-H10</f>
        <v>0</v>
      </c>
      <c r="J10" s="291">
        <f>$F10*I10</f>
        <v>0</v>
      </c>
      <c r="K10" s="745">
        <f>J10/1000000</f>
        <v>0</v>
      </c>
      <c r="L10" s="229">
        <v>776</v>
      </c>
      <c r="M10" s="230">
        <v>925</v>
      </c>
      <c r="N10" s="290">
        <f>L10-M10</f>
        <v>-149</v>
      </c>
      <c r="O10" s="290">
        <f>$F10*N10</f>
        <v>-14900</v>
      </c>
      <c r="P10" s="749">
        <f>O10/1000000</f>
        <v>-1.49E-2</v>
      </c>
      <c r="Q10" s="312"/>
    </row>
    <row r="11" spans="1:17" ht="18">
      <c r="A11" s="111">
        <v>3</v>
      </c>
      <c r="B11" s="112" t="s">
        <v>105</v>
      </c>
      <c r="C11" s="113">
        <v>4865136</v>
      </c>
      <c r="D11" s="117" t="s">
        <v>12</v>
      </c>
      <c r="E11" s="167" t="s">
        <v>300</v>
      </c>
      <c r="F11" s="118">
        <v>200</v>
      </c>
      <c r="G11" s="229">
        <v>966206</v>
      </c>
      <c r="H11" s="230">
        <v>966206</v>
      </c>
      <c r="I11" s="291">
        <f t="shared" ref="I11:I19" si="0">G11-H11</f>
        <v>0</v>
      </c>
      <c r="J11" s="291">
        <f t="shared" ref="J11:J18" si="1">$F11*I11</f>
        <v>0</v>
      </c>
      <c r="K11" s="745">
        <f t="shared" ref="K11:K18" si="2">J11/1000000</f>
        <v>0</v>
      </c>
      <c r="L11" s="229">
        <v>999999</v>
      </c>
      <c r="M11" s="230">
        <v>999956</v>
      </c>
      <c r="N11" s="291">
        <f t="shared" ref="N11:N19" si="3">L11-M11</f>
        <v>43</v>
      </c>
      <c r="O11" s="291">
        <f t="shared" ref="O11:O18" si="4">$F11*N11</f>
        <v>8600</v>
      </c>
      <c r="P11" s="745">
        <f t="shared" ref="P11:P18" si="5">O11/1000000</f>
        <v>8.6E-3</v>
      </c>
      <c r="Q11" s="434"/>
    </row>
    <row r="12" spans="1:17" ht="18">
      <c r="A12" s="111"/>
      <c r="B12" s="112"/>
      <c r="C12" s="113"/>
      <c r="D12" s="117"/>
      <c r="E12" s="167"/>
      <c r="F12" s="118">
        <v>200</v>
      </c>
      <c r="G12" s="229"/>
      <c r="H12" s="230"/>
      <c r="I12" s="291"/>
      <c r="J12" s="291"/>
      <c r="K12" s="745"/>
      <c r="L12" s="229">
        <v>181</v>
      </c>
      <c r="M12" s="230">
        <v>0</v>
      </c>
      <c r="N12" s="291">
        <f>L12-M12</f>
        <v>181</v>
      </c>
      <c r="O12" s="291">
        <f>$F12*N12</f>
        <v>36200</v>
      </c>
      <c r="P12" s="745">
        <f>O12/1000000</f>
        <v>3.6200000000000003E-2</v>
      </c>
      <c r="Q12" s="434"/>
    </row>
    <row r="13" spans="1:17" ht="18">
      <c r="A13" s="111">
        <v>4</v>
      </c>
      <c r="B13" s="112" t="s">
        <v>106</v>
      </c>
      <c r="C13" s="113">
        <v>4865172</v>
      </c>
      <c r="D13" s="117" t="s">
        <v>12</v>
      </c>
      <c r="E13" s="167" t="s">
        <v>300</v>
      </c>
      <c r="F13" s="118">
        <v>1000</v>
      </c>
      <c r="G13" s="229">
        <v>32</v>
      </c>
      <c r="H13" s="230">
        <v>47</v>
      </c>
      <c r="I13" s="291">
        <f>G13-H13</f>
        <v>-15</v>
      </c>
      <c r="J13" s="291">
        <f>$F13*I13</f>
        <v>-15000</v>
      </c>
      <c r="K13" s="745">
        <f>J13/1000000</f>
        <v>-1.4999999999999999E-2</v>
      </c>
      <c r="L13" s="229">
        <v>305</v>
      </c>
      <c r="M13" s="230">
        <v>322</v>
      </c>
      <c r="N13" s="290">
        <f>L13-M13</f>
        <v>-17</v>
      </c>
      <c r="O13" s="290">
        <f>$F13*N13</f>
        <v>-17000</v>
      </c>
      <c r="P13" s="749">
        <f>O13/1000000</f>
        <v>-1.7000000000000001E-2</v>
      </c>
      <c r="Q13" s="550"/>
    </row>
    <row r="14" spans="1:17" ht="18" customHeight="1">
      <c r="A14" s="111">
        <v>5</v>
      </c>
      <c r="B14" s="112" t="s">
        <v>107</v>
      </c>
      <c r="C14" s="113">
        <v>4865010</v>
      </c>
      <c r="D14" s="117" t="s">
        <v>12</v>
      </c>
      <c r="E14" s="167" t="s">
        <v>300</v>
      </c>
      <c r="F14" s="118">
        <v>800</v>
      </c>
      <c r="G14" s="229">
        <v>999797</v>
      </c>
      <c r="H14" s="230">
        <v>999796</v>
      </c>
      <c r="I14" s="291">
        <f>G14-H14</f>
        <v>1</v>
      </c>
      <c r="J14" s="291">
        <f>$F14*I14</f>
        <v>800</v>
      </c>
      <c r="K14" s="745">
        <f>J14/1000000</f>
        <v>8.0000000000000004E-4</v>
      </c>
      <c r="L14" s="229">
        <v>2009</v>
      </c>
      <c r="M14" s="230">
        <v>1764</v>
      </c>
      <c r="N14" s="290">
        <f>L14-M14</f>
        <v>245</v>
      </c>
      <c r="O14" s="290">
        <f>$F14*N14</f>
        <v>196000</v>
      </c>
      <c r="P14" s="749">
        <f>O14/1000000</f>
        <v>0.19600000000000001</v>
      </c>
      <c r="Q14" s="646"/>
    </row>
    <row r="15" spans="1:17" ht="15.75" customHeight="1">
      <c r="A15" s="111">
        <v>6</v>
      </c>
      <c r="B15" s="112" t="s">
        <v>323</v>
      </c>
      <c r="C15" s="113">
        <v>4865004</v>
      </c>
      <c r="D15" s="117" t="s">
        <v>12</v>
      </c>
      <c r="E15" s="167" t="s">
        <v>300</v>
      </c>
      <c r="F15" s="118">
        <v>800</v>
      </c>
      <c r="G15" s="229">
        <v>940</v>
      </c>
      <c r="H15" s="230">
        <v>928</v>
      </c>
      <c r="I15" s="291">
        <f t="shared" si="0"/>
        <v>12</v>
      </c>
      <c r="J15" s="291">
        <f t="shared" si="1"/>
        <v>9600</v>
      </c>
      <c r="K15" s="745">
        <f t="shared" si="2"/>
        <v>9.5999999999999992E-3</v>
      </c>
      <c r="L15" s="229">
        <v>2902</v>
      </c>
      <c r="M15" s="230">
        <v>2642</v>
      </c>
      <c r="N15" s="290">
        <f t="shared" si="3"/>
        <v>260</v>
      </c>
      <c r="O15" s="290">
        <f t="shared" si="4"/>
        <v>208000</v>
      </c>
      <c r="P15" s="749">
        <f t="shared" si="5"/>
        <v>0.20799999999999999</v>
      </c>
      <c r="Q15" s="332"/>
    </row>
    <row r="16" spans="1:17" ht="18" customHeight="1">
      <c r="A16" s="111">
        <v>7</v>
      </c>
      <c r="B16" s="246" t="s">
        <v>345</v>
      </c>
      <c r="C16" s="249">
        <v>4865050</v>
      </c>
      <c r="D16" s="117" t="s">
        <v>12</v>
      </c>
      <c r="E16" s="167" t="s">
        <v>300</v>
      </c>
      <c r="F16" s="254">
        <v>800</v>
      </c>
      <c r="G16" s="229">
        <v>982119</v>
      </c>
      <c r="H16" s="230">
        <v>982119</v>
      </c>
      <c r="I16" s="291">
        <f t="shared" si="0"/>
        <v>0</v>
      </c>
      <c r="J16" s="291">
        <f>$F16*I16</f>
        <v>0</v>
      </c>
      <c r="K16" s="745">
        <f>J16/1000000</f>
        <v>0</v>
      </c>
      <c r="L16" s="229">
        <v>998603</v>
      </c>
      <c r="M16" s="230">
        <v>998603</v>
      </c>
      <c r="N16" s="290">
        <f t="shared" si="3"/>
        <v>0</v>
      </c>
      <c r="O16" s="290">
        <f>$F16*N16</f>
        <v>0</v>
      </c>
      <c r="P16" s="749">
        <f>O16/1000000</f>
        <v>0</v>
      </c>
      <c r="Q16" s="312"/>
    </row>
    <row r="17" spans="1:17" ht="18" customHeight="1">
      <c r="A17" s="111">
        <v>8</v>
      </c>
      <c r="B17" s="246" t="s">
        <v>344</v>
      </c>
      <c r="C17" s="249">
        <v>4864998</v>
      </c>
      <c r="D17" s="117" t="s">
        <v>12</v>
      </c>
      <c r="E17" s="167" t="s">
        <v>300</v>
      </c>
      <c r="F17" s="254">
        <v>800</v>
      </c>
      <c r="G17" s="229">
        <v>950267</v>
      </c>
      <c r="H17" s="230">
        <v>950267</v>
      </c>
      <c r="I17" s="291">
        <f t="shared" si="0"/>
        <v>0</v>
      </c>
      <c r="J17" s="291">
        <f t="shared" si="1"/>
        <v>0</v>
      </c>
      <c r="K17" s="745">
        <f t="shared" si="2"/>
        <v>0</v>
      </c>
      <c r="L17" s="229">
        <v>979419</v>
      </c>
      <c r="M17" s="230">
        <v>979419</v>
      </c>
      <c r="N17" s="290">
        <f t="shared" si="3"/>
        <v>0</v>
      </c>
      <c r="O17" s="290">
        <f t="shared" si="4"/>
        <v>0</v>
      </c>
      <c r="P17" s="749">
        <f t="shared" si="5"/>
        <v>0</v>
      </c>
      <c r="Q17" s="312"/>
    </row>
    <row r="18" spans="1:17" ht="18" customHeight="1">
      <c r="A18" s="111">
        <v>9</v>
      </c>
      <c r="B18" s="246" t="s">
        <v>338</v>
      </c>
      <c r="C18" s="249">
        <v>4864993</v>
      </c>
      <c r="D18" s="117" t="s">
        <v>12</v>
      </c>
      <c r="E18" s="167" t="s">
        <v>300</v>
      </c>
      <c r="F18" s="254">
        <v>800</v>
      </c>
      <c r="G18" s="229">
        <v>934118</v>
      </c>
      <c r="H18" s="230">
        <v>934208</v>
      </c>
      <c r="I18" s="291">
        <f t="shared" si="0"/>
        <v>-90</v>
      </c>
      <c r="J18" s="291">
        <f t="shared" si="1"/>
        <v>-72000</v>
      </c>
      <c r="K18" s="745">
        <f t="shared" si="2"/>
        <v>-7.1999999999999995E-2</v>
      </c>
      <c r="L18" s="229">
        <v>986838</v>
      </c>
      <c r="M18" s="230">
        <v>987056</v>
      </c>
      <c r="N18" s="290">
        <f t="shared" si="3"/>
        <v>-218</v>
      </c>
      <c r="O18" s="290">
        <f t="shared" si="4"/>
        <v>-174400</v>
      </c>
      <c r="P18" s="749">
        <f t="shared" si="5"/>
        <v>-0.1744</v>
      </c>
      <c r="Q18" s="333"/>
    </row>
    <row r="19" spans="1:17" ht="15.75" customHeight="1">
      <c r="A19" s="111">
        <v>10</v>
      </c>
      <c r="B19" s="246" t="s">
        <v>379</v>
      </c>
      <c r="C19" s="249">
        <v>5128403</v>
      </c>
      <c r="D19" s="117" t="s">
        <v>12</v>
      </c>
      <c r="E19" s="167" t="s">
        <v>300</v>
      </c>
      <c r="F19" s="254">
        <v>2000</v>
      </c>
      <c r="G19" s="229">
        <v>991769</v>
      </c>
      <c r="H19" s="230">
        <v>991769</v>
      </c>
      <c r="I19" s="182">
        <f t="shared" si="0"/>
        <v>0</v>
      </c>
      <c r="J19" s="182">
        <f>$F19*I19</f>
        <v>0</v>
      </c>
      <c r="K19" s="734">
        <f>J19/1000000</f>
        <v>0</v>
      </c>
      <c r="L19" s="229">
        <v>997727</v>
      </c>
      <c r="M19" s="230">
        <v>997866</v>
      </c>
      <c r="N19" s="230">
        <f t="shared" si="3"/>
        <v>-139</v>
      </c>
      <c r="O19" s="230">
        <f>$F19*N19</f>
        <v>-278000</v>
      </c>
      <c r="P19" s="703">
        <f>O19/1000000</f>
        <v>-0.27800000000000002</v>
      </c>
      <c r="Q19" s="333"/>
    </row>
    <row r="20" spans="1:17" ht="18" customHeight="1">
      <c r="A20" s="111"/>
      <c r="B20" s="119" t="s">
        <v>329</v>
      </c>
      <c r="C20" s="113"/>
      <c r="D20" s="117"/>
      <c r="E20" s="167"/>
      <c r="F20" s="118"/>
      <c r="G20" s="229"/>
      <c r="H20" s="230"/>
      <c r="I20" s="291"/>
      <c r="J20" s="291"/>
      <c r="K20" s="745"/>
      <c r="L20" s="229"/>
      <c r="M20" s="230"/>
      <c r="N20" s="290"/>
      <c r="O20" s="290"/>
      <c r="P20" s="749"/>
      <c r="Q20" s="312"/>
    </row>
    <row r="21" spans="1:17" ht="18" customHeight="1">
      <c r="A21" s="111">
        <v>11</v>
      </c>
      <c r="B21" s="112" t="s">
        <v>178</v>
      </c>
      <c r="C21" s="113">
        <v>4865161</v>
      </c>
      <c r="D21" s="114" t="s">
        <v>12</v>
      </c>
      <c r="E21" s="167" t="s">
        <v>300</v>
      </c>
      <c r="F21" s="118">
        <v>50</v>
      </c>
      <c r="G21" s="229">
        <v>952240</v>
      </c>
      <c r="H21" s="230">
        <v>952631</v>
      </c>
      <c r="I21" s="291">
        <f t="shared" ref="I21:I26" si="6">G21-H21</f>
        <v>-391</v>
      </c>
      <c r="J21" s="291">
        <f t="shared" ref="J21:J26" si="7">$F21*I21</f>
        <v>-19550</v>
      </c>
      <c r="K21" s="745">
        <f t="shared" ref="K21:K26" si="8">J21/1000000</f>
        <v>-1.9550000000000001E-2</v>
      </c>
      <c r="L21" s="229">
        <v>23193</v>
      </c>
      <c r="M21" s="230">
        <v>19235</v>
      </c>
      <c r="N21" s="290">
        <f t="shared" ref="N21:N26" si="9">L21-M21</f>
        <v>3958</v>
      </c>
      <c r="O21" s="290">
        <f t="shared" ref="O21:O26" si="10">$F21*N21</f>
        <v>197900</v>
      </c>
      <c r="P21" s="749">
        <f t="shared" ref="P21:P26" si="11">O21/1000000</f>
        <v>0.19789999999999999</v>
      </c>
      <c r="Q21" s="312"/>
    </row>
    <row r="22" spans="1:17" ht="13.5" customHeight="1">
      <c r="A22" s="111">
        <v>12</v>
      </c>
      <c r="B22" s="112" t="s">
        <v>179</v>
      </c>
      <c r="C22" s="113">
        <v>4865115</v>
      </c>
      <c r="D22" s="117" t="s">
        <v>12</v>
      </c>
      <c r="E22" s="167" t="s">
        <v>300</v>
      </c>
      <c r="F22" s="118">
        <v>100</v>
      </c>
      <c r="G22" s="229">
        <v>998802</v>
      </c>
      <c r="H22" s="230">
        <v>998746</v>
      </c>
      <c r="I22" s="322">
        <f>G22-H22</f>
        <v>56</v>
      </c>
      <c r="J22" s="322">
        <f>$F22*I22</f>
        <v>5600</v>
      </c>
      <c r="K22" s="724">
        <f>J22/1000000</f>
        <v>5.5999999999999999E-3</v>
      </c>
      <c r="L22" s="229">
        <v>4855</v>
      </c>
      <c r="M22" s="230">
        <v>3176</v>
      </c>
      <c r="N22" s="182">
        <f>L22-M22</f>
        <v>1679</v>
      </c>
      <c r="O22" s="182">
        <f>$F22*N22</f>
        <v>167900</v>
      </c>
      <c r="P22" s="734">
        <f>O22/1000000</f>
        <v>0.16789999999999999</v>
      </c>
      <c r="Q22" s="312"/>
    </row>
    <row r="23" spans="1:17" ht="18" customHeight="1">
      <c r="A23" s="111">
        <v>13</v>
      </c>
      <c r="B23" s="115" t="s">
        <v>180</v>
      </c>
      <c r="C23" s="113">
        <v>4902512</v>
      </c>
      <c r="D23" s="117" t="s">
        <v>12</v>
      </c>
      <c r="E23" s="167" t="s">
        <v>300</v>
      </c>
      <c r="F23" s="118">
        <v>500</v>
      </c>
      <c r="G23" s="229">
        <v>997772</v>
      </c>
      <c r="H23" s="230">
        <v>997771</v>
      </c>
      <c r="I23" s="291">
        <f t="shared" si="6"/>
        <v>1</v>
      </c>
      <c r="J23" s="291">
        <f t="shared" si="7"/>
        <v>500</v>
      </c>
      <c r="K23" s="745">
        <f t="shared" si="8"/>
        <v>5.0000000000000001E-4</v>
      </c>
      <c r="L23" s="229">
        <v>7615</v>
      </c>
      <c r="M23" s="230">
        <v>7385</v>
      </c>
      <c r="N23" s="290">
        <f t="shared" si="9"/>
        <v>230</v>
      </c>
      <c r="O23" s="290">
        <f t="shared" si="10"/>
        <v>115000</v>
      </c>
      <c r="P23" s="749">
        <f t="shared" si="11"/>
        <v>0.115</v>
      </c>
      <c r="Q23" s="312"/>
    </row>
    <row r="24" spans="1:17" ht="18" customHeight="1">
      <c r="A24" s="111">
        <v>14</v>
      </c>
      <c r="B24" s="112" t="s">
        <v>181</v>
      </c>
      <c r="C24" s="113">
        <v>4865121</v>
      </c>
      <c r="D24" s="117" t="s">
        <v>12</v>
      </c>
      <c r="E24" s="167" t="s">
        <v>300</v>
      </c>
      <c r="F24" s="118">
        <v>100</v>
      </c>
      <c r="G24" s="229">
        <v>999662</v>
      </c>
      <c r="H24" s="230">
        <v>999815</v>
      </c>
      <c r="I24" s="291">
        <f>G24-H24</f>
        <v>-153</v>
      </c>
      <c r="J24" s="291">
        <f>$F24*I24</f>
        <v>-15300</v>
      </c>
      <c r="K24" s="745">
        <f>J24/1000000</f>
        <v>-1.5299999999999999E-2</v>
      </c>
      <c r="L24" s="229">
        <v>987854</v>
      </c>
      <c r="M24" s="230">
        <v>988638</v>
      </c>
      <c r="N24" s="290">
        <f>L24-M24</f>
        <v>-784</v>
      </c>
      <c r="O24" s="290">
        <f>$F24*N24</f>
        <v>-78400</v>
      </c>
      <c r="P24" s="749">
        <f>O24/1000000</f>
        <v>-7.8399999999999997E-2</v>
      </c>
      <c r="Q24" s="312"/>
    </row>
    <row r="25" spans="1:17" ht="18" customHeight="1">
      <c r="A25" s="111">
        <v>15</v>
      </c>
      <c r="B25" s="112" t="s">
        <v>182</v>
      </c>
      <c r="C25" s="113">
        <v>4865129</v>
      </c>
      <c r="D25" s="117" t="s">
        <v>12</v>
      </c>
      <c r="E25" s="167" t="s">
        <v>300</v>
      </c>
      <c r="F25" s="116">
        <v>1333.33</v>
      </c>
      <c r="G25" s="229">
        <v>998337</v>
      </c>
      <c r="H25" s="230">
        <v>998335</v>
      </c>
      <c r="I25" s="291">
        <f>G25-H25</f>
        <v>2</v>
      </c>
      <c r="J25" s="291">
        <f>$F25*I25</f>
        <v>2666.66</v>
      </c>
      <c r="K25" s="745">
        <f>J25/1000000</f>
        <v>2.66666E-3</v>
      </c>
      <c r="L25" s="229">
        <v>4890</v>
      </c>
      <c r="M25" s="230">
        <v>4720</v>
      </c>
      <c r="N25" s="290">
        <f>L25-M25</f>
        <v>170</v>
      </c>
      <c r="O25" s="290">
        <f>$F25*N25</f>
        <v>226666.09999999998</v>
      </c>
      <c r="P25" s="749">
        <f>O25/1000000</f>
        <v>0.22666609999999998</v>
      </c>
      <c r="Q25" s="312"/>
    </row>
    <row r="26" spans="1:17" ht="18" customHeight="1">
      <c r="A26" s="111">
        <v>16</v>
      </c>
      <c r="B26" s="112" t="s">
        <v>183</v>
      </c>
      <c r="C26" s="113">
        <v>4865159</v>
      </c>
      <c r="D26" s="114" t="s">
        <v>12</v>
      </c>
      <c r="E26" s="167" t="s">
        <v>300</v>
      </c>
      <c r="F26" s="118">
        <v>1000</v>
      </c>
      <c r="G26" s="229">
        <v>11071</v>
      </c>
      <c r="H26" s="230">
        <v>11074</v>
      </c>
      <c r="I26" s="291">
        <f t="shared" si="6"/>
        <v>-3</v>
      </c>
      <c r="J26" s="291">
        <f t="shared" si="7"/>
        <v>-3000</v>
      </c>
      <c r="K26" s="745">
        <f t="shared" si="8"/>
        <v>-3.0000000000000001E-3</v>
      </c>
      <c r="L26" s="229">
        <v>43965</v>
      </c>
      <c r="M26" s="230">
        <v>43895</v>
      </c>
      <c r="N26" s="290">
        <f t="shared" si="9"/>
        <v>70</v>
      </c>
      <c r="O26" s="290">
        <f t="shared" si="10"/>
        <v>70000</v>
      </c>
      <c r="P26" s="749">
        <f t="shared" si="11"/>
        <v>7.0000000000000007E-2</v>
      </c>
      <c r="Q26" s="312"/>
    </row>
    <row r="27" spans="1:17" ht="18" customHeight="1">
      <c r="A27" s="111">
        <v>17</v>
      </c>
      <c r="B27" s="112" t="s">
        <v>184</v>
      </c>
      <c r="C27" s="113">
        <v>4865122</v>
      </c>
      <c r="D27" s="117" t="s">
        <v>12</v>
      </c>
      <c r="E27" s="167" t="s">
        <v>300</v>
      </c>
      <c r="F27" s="116">
        <v>1333.33</v>
      </c>
      <c r="G27" s="229">
        <v>999854</v>
      </c>
      <c r="H27" s="230">
        <v>999846</v>
      </c>
      <c r="I27" s="291">
        <f>G27-H27</f>
        <v>8</v>
      </c>
      <c r="J27" s="291">
        <f>$F27*I27</f>
        <v>10666.64</v>
      </c>
      <c r="K27" s="745">
        <f>J27/1000000</f>
        <v>1.066664E-2</v>
      </c>
      <c r="L27" s="229">
        <v>5107</v>
      </c>
      <c r="M27" s="230">
        <v>4937</v>
      </c>
      <c r="N27" s="290">
        <f>L27-M27</f>
        <v>170</v>
      </c>
      <c r="O27" s="290">
        <f>$F27*N27</f>
        <v>226666.09999999998</v>
      </c>
      <c r="P27" s="749">
        <f>O27/1000000</f>
        <v>0.22666609999999998</v>
      </c>
      <c r="Q27" s="333"/>
    </row>
    <row r="28" spans="1:17" ht="18" customHeight="1">
      <c r="A28" s="111"/>
      <c r="B28" s="120" t="s">
        <v>185</v>
      </c>
      <c r="C28" s="113"/>
      <c r="D28" s="117"/>
      <c r="E28" s="167"/>
      <c r="F28" s="118"/>
      <c r="G28" s="229"/>
      <c r="H28" s="230"/>
      <c r="I28" s="291"/>
      <c r="J28" s="291"/>
      <c r="K28" s="745"/>
      <c r="L28" s="229"/>
      <c r="M28" s="230"/>
      <c r="N28" s="290"/>
      <c r="O28" s="290"/>
      <c r="P28" s="749"/>
      <c r="Q28" s="312"/>
    </row>
    <row r="29" spans="1:17" ht="18" customHeight="1">
      <c r="A29" s="111">
        <v>19</v>
      </c>
      <c r="B29" s="112" t="s">
        <v>186</v>
      </c>
      <c r="C29" s="113">
        <v>4864996</v>
      </c>
      <c r="D29" s="117" t="s">
        <v>12</v>
      </c>
      <c r="E29" s="167" t="s">
        <v>300</v>
      </c>
      <c r="F29" s="118">
        <v>1000</v>
      </c>
      <c r="G29" s="229">
        <v>984972</v>
      </c>
      <c r="H29" s="230">
        <v>985008</v>
      </c>
      <c r="I29" s="291">
        <f>G29-H29</f>
        <v>-36</v>
      </c>
      <c r="J29" s="291">
        <f>$F29*I29</f>
        <v>-36000</v>
      </c>
      <c r="K29" s="745">
        <f>J29/1000000</f>
        <v>-3.5999999999999997E-2</v>
      </c>
      <c r="L29" s="229">
        <v>833</v>
      </c>
      <c r="M29" s="230">
        <v>553</v>
      </c>
      <c r="N29" s="290">
        <f>L29-M29</f>
        <v>280</v>
      </c>
      <c r="O29" s="290">
        <f>$F29*N29</f>
        <v>280000</v>
      </c>
      <c r="P29" s="749">
        <f>O29/1000000</f>
        <v>0.28000000000000003</v>
      </c>
      <c r="Q29" s="312"/>
    </row>
    <row r="30" spans="1:17" ht="18" customHeight="1">
      <c r="A30" s="111">
        <v>20</v>
      </c>
      <c r="B30" s="112" t="s">
        <v>187</v>
      </c>
      <c r="C30" s="113">
        <v>4865000</v>
      </c>
      <c r="D30" s="117" t="s">
        <v>12</v>
      </c>
      <c r="E30" s="167" t="s">
        <v>300</v>
      </c>
      <c r="F30" s="118">
        <v>1000</v>
      </c>
      <c r="G30" s="229">
        <v>969599</v>
      </c>
      <c r="H30" s="230">
        <v>969737</v>
      </c>
      <c r="I30" s="291">
        <f>G30-H30</f>
        <v>-138</v>
      </c>
      <c r="J30" s="291">
        <f>$F30*I30</f>
        <v>-138000</v>
      </c>
      <c r="K30" s="745">
        <f>J30/1000000</f>
        <v>-0.13800000000000001</v>
      </c>
      <c r="L30" s="229">
        <v>3082</v>
      </c>
      <c r="M30" s="230">
        <v>3165</v>
      </c>
      <c r="N30" s="290">
        <f>L30-M30</f>
        <v>-83</v>
      </c>
      <c r="O30" s="290">
        <f>$F30*N30</f>
        <v>-83000</v>
      </c>
      <c r="P30" s="749">
        <f>O30/1000000</f>
        <v>-8.3000000000000004E-2</v>
      </c>
      <c r="Q30" s="537"/>
    </row>
    <row r="31" spans="1:17" ht="18" customHeight="1">
      <c r="A31" s="111">
        <v>21</v>
      </c>
      <c r="B31" s="112" t="s">
        <v>188</v>
      </c>
      <c r="C31" s="113">
        <v>4864851</v>
      </c>
      <c r="D31" s="117" t="s">
        <v>12</v>
      </c>
      <c r="E31" s="167" t="s">
        <v>300</v>
      </c>
      <c r="F31" s="118">
        <v>2500</v>
      </c>
      <c r="G31" s="229">
        <v>999360</v>
      </c>
      <c r="H31" s="230">
        <v>999360</v>
      </c>
      <c r="I31" s="291">
        <f>G31-H31</f>
        <v>0</v>
      </c>
      <c r="J31" s="291">
        <f>$F31*I31</f>
        <v>0</v>
      </c>
      <c r="K31" s="745">
        <f>J31/1000000</f>
        <v>0</v>
      </c>
      <c r="L31" s="229">
        <v>999999</v>
      </c>
      <c r="M31" s="230">
        <v>999999</v>
      </c>
      <c r="N31" s="290">
        <f>L31-M31</f>
        <v>0</v>
      </c>
      <c r="O31" s="290">
        <f>$F31*N31</f>
        <v>0</v>
      </c>
      <c r="P31" s="749">
        <f>O31/1000000</f>
        <v>0</v>
      </c>
      <c r="Q31" s="320"/>
    </row>
    <row r="32" spans="1:17" ht="18" customHeight="1">
      <c r="A32" s="111">
        <v>22</v>
      </c>
      <c r="B32" s="115" t="s">
        <v>189</v>
      </c>
      <c r="C32" s="113">
        <v>4864885</v>
      </c>
      <c r="D32" s="117" t="s">
        <v>12</v>
      </c>
      <c r="E32" s="167" t="s">
        <v>300</v>
      </c>
      <c r="F32" s="118">
        <v>2500</v>
      </c>
      <c r="G32" s="229">
        <v>990156</v>
      </c>
      <c r="H32" s="230">
        <v>990209</v>
      </c>
      <c r="I32" s="322">
        <f>G32-H32</f>
        <v>-53</v>
      </c>
      <c r="J32" s="322">
        <f>$F32*I32</f>
        <v>-132500</v>
      </c>
      <c r="K32" s="724">
        <f>J32/1000000</f>
        <v>-0.13250000000000001</v>
      </c>
      <c r="L32" s="229">
        <v>603</v>
      </c>
      <c r="M32" s="230">
        <v>558</v>
      </c>
      <c r="N32" s="182">
        <f>L32-M32</f>
        <v>45</v>
      </c>
      <c r="O32" s="182">
        <f>$F32*N32</f>
        <v>112500</v>
      </c>
      <c r="P32" s="734">
        <f>O32/1000000</f>
        <v>0.1125</v>
      </c>
      <c r="Q32" s="312"/>
    </row>
    <row r="33" spans="1:17" ht="18" customHeight="1">
      <c r="A33" s="111"/>
      <c r="B33" s="120"/>
      <c r="C33" s="113"/>
      <c r="D33" s="117"/>
      <c r="E33" s="167"/>
      <c r="F33" s="118"/>
      <c r="G33" s="229"/>
      <c r="H33" s="230"/>
      <c r="I33" s="291"/>
      <c r="J33" s="291"/>
      <c r="K33" s="746">
        <f>SUM(K29:K32)</f>
        <v>-0.30649999999999999</v>
      </c>
      <c r="L33" s="229"/>
      <c r="M33" s="230"/>
      <c r="N33" s="290"/>
      <c r="O33" s="290"/>
      <c r="P33" s="746">
        <f>SUM(P29:P32)</f>
        <v>0.3095</v>
      </c>
      <c r="Q33" s="312"/>
    </row>
    <row r="34" spans="1:17" ht="18" customHeight="1">
      <c r="A34" s="111"/>
      <c r="B34" s="119" t="s">
        <v>110</v>
      </c>
      <c r="C34" s="113"/>
      <c r="D34" s="114"/>
      <c r="E34" s="167"/>
      <c r="F34" s="118"/>
      <c r="G34" s="229"/>
      <c r="H34" s="230"/>
      <c r="I34" s="291"/>
      <c r="J34" s="291"/>
      <c r="K34" s="745"/>
      <c r="L34" s="229"/>
      <c r="M34" s="230"/>
      <c r="N34" s="290"/>
      <c r="O34" s="290"/>
      <c r="P34" s="749"/>
      <c r="Q34" s="312"/>
    </row>
    <row r="35" spans="1:17" ht="18" customHeight="1">
      <c r="A35" s="111">
        <v>23</v>
      </c>
      <c r="B35" s="485" t="s">
        <v>350</v>
      </c>
      <c r="C35" s="113">
        <v>4864955</v>
      </c>
      <c r="D35" s="112" t="s">
        <v>12</v>
      </c>
      <c r="E35" s="112" t="s">
        <v>300</v>
      </c>
      <c r="F35" s="118">
        <v>1000</v>
      </c>
      <c r="G35" s="229">
        <v>986876</v>
      </c>
      <c r="H35" s="230">
        <v>986877</v>
      </c>
      <c r="I35" s="291">
        <f>G35-H35</f>
        <v>-1</v>
      </c>
      <c r="J35" s="291">
        <f>$F35*I35</f>
        <v>-1000</v>
      </c>
      <c r="K35" s="745">
        <f>J35/1000000</f>
        <v>-1E-3</v>
      </c>
      <c r="L35" s="229">
        <v>2127</v>
      </c>
      <c r="M35" s="230">
        <v>2141</v>
      </c>
      <c r="N35" s="290">
        <f>L35-M35</f>
        <v>-14</v>
      </c>
      <c r="O35" s="290">
        <f>$F35*N35</f>
        <v>-14000</v>
      </c>
      <c r="P35" s="749">
        <f>O35/1000000</f>
        <v>-1.4E-2</v>
      </c>
      <c r="Q35" s="483"/>
    </row>
    <row r="36" spans="1:17" ht="18">
      <c r="A36" s="111">
        <v>24</v>
      </c>
      <c r="B36" s="112" t="s">
        <v>167</v>
      </c>
      <c r="C36" s="113">
        <v>4864820</v>
      </c>
      <c r="D36" s="117" t="s">
        <v>12</v>
      </c>
      <c r="E36" s="167" t="s">
        <v>300</v>
      </c>
      <c r="F36" s="118">
        <v>160</v>
      </c>
      <c r="G36" s="229">
        <v>2431</v>
      </c>
      <c r="H36" s="230">
        <v>2431</v>
      </c>
      <c r="I36" s="291">
        <f>G36-H36</f>
        <v>0</v>
      </c>
      <c r="J36" s="291">
        <f>$F36*I36</f>
        <v>0</v>
      </c>
      <c r="K36" s="745">
        <f>J36/1000000</f>
        <v>0</v>
      </c>
      <c r="L36" s="229">
        <v>41553</v>
      </c>
      <c r="M36" s="230">
        <v>40673</v>
      </c>
      <c r="N36" s="290">
        <f>L36-M36</f>
        <v>880</v>
      </c>
      <c r="O36" s="290">
        <f>$F36*N36</f>
        <v>140800</v>
      </c>
      <c r="P36" s="749">
        <f>O36/1000000</f>
        <v>0.14080000000000001</v>
      </c>
      <c r="Q36" s="309"/>
    </row>
    <row r="37" spans="1:17" ht="18" customHeight="1">
      <c r="A37" s="111">
        <v>25</v>
      </c>
      <c r="B37" s="115" t="s">
        <v>168</v>
      </c>
      <c r="C37" s="113">
        <v>4864811</v>
      </c>
      <c r="D37" s="117" t="s">
        <v>12</v>
      </c>
      <c r="E37" s="167" t="s">
        <v>300</v>
      </c>
      <c r="F37" s="118">
        <v>200</v>
      </c>
      <c r="G37" s="229">
        <v>3759</v>
      </c>
      <c r="H37" s="230">
        <v>3759</v>
      </c>
      <c r="I37" s="291">
        <f>G37-H37</f>
        <v>0</v>
      </c>
      <c r="J37" s="291">
        <f>$F37*I37</f>
        <v>0</v>
      </c>
      <c r="K37" s="745">
        <f>J37/1000000</f>
        <v>0</v>
      </c>
      <c r="L37" s="229">
        <v>25162</v>
      </c>
      <c r="M37" s="230">
        <v>25766</v>
      </c>
      <c r="N37" s="290">
        <f>L37-M37</f>
        <v>-604</v>
      </c>
      <c r="O37" s="290">
        <f>$F37*N37</f>
        <v>-120800</v>
      </c>
      <c r="P37" s="749">
        <f>O37/1000000</f>
        <v>-0.1208</v>
      </c>
      <c r="Q37" s="316"/>
    </row>
    <row r="38" spans="1:17" ht="18" customHeight="1">
      <c r="A38" s="111">
        <v>26</v>
      </c>
      <c r="B38" s="115" t="s">
        <v>358</v>
      </c>
      <c r="C38" s="113">
        <v>4864961</v>
      </c>
      <c r="D38" s="117" t="s">
        <v>12</v>
      </c>
      <c r="E38" s="167" t="s">
        <v>300</v>
      </c>
      <c r="F38" s="118">
        <v>1000</v>
      </c>
      <c r="G38" s="229">
        <v>964819</v>
      </c>
      <c r="H38" s="230">
        <v>964819</v>
      </c>
      <c r="I38" s="322">
        <f>G38-H38</f>
        <v>0</v>
      </c>
      <c r="J38" s="322">
        <f>$F38*I38</f>
        <v>0</v>
      </c>
      <c r="K38" s="724">
        <f>J38/1000000</f>
        <v>0</v>
      </c>
      <c r="L38" s="229">
        <v>999621</v>
      </c>
      <c r="M38" s="230">
        <v>999709</v>
      </c>
      <c r="N38" s="182">
        <f>L38-M38</f>
        <v>-88</v>
      </c>
      <c r="O38" s="182">
        <f>$F38*N38</f>
        <v>-88000</v>
      </c>
      <c r="P38" s="734">
        <f>O38/1000000</f>
        <v>-8.7999999999999995E-2</v>
      </c>
      <c r="Q38" s="309"/>
    </row>
    <row r="39" spans="1:17" ht="18" customHeight="1">
      <c r="A39" s="111"/>
      <c r="B39" s="120" t="s">
        <v>171</v>
      </c>
      <c r="C39" s="113"/>
      <c r="D39" s="117"/>
      <c r="E39" s="167"/>
      <c r="F39" s="118"/>
      <c r="G39" s="229"/>
      <c r="H39" s="230"/>
      <c r="I39" s="291"/>
      <c r="J39" s="291"/>
      <c r="K39" s="745"/>
      <c r="L39" s="229"/>
      <c r="M39" s="230"/>
      <c r="N39" s="290"/>
      <c r="O39" s="290"/>
      <c r="P39" s="749"/>
      <c r="Q39" s="334"/>
    </row>
    <row r="40" spans="1:17" ht="17.25" customHeight="1">
      <c r="A40" s="111">
        <v>27</v>
      </c>
      <c r="B40" s="112" t="s">
        <v>349</v>
      </c>
      <c r="C40" s="113">
        <v>4902557</v>
      </c>
      <c r="D40" s="117" t="s">
        <v>12</v>
      </c>
      <c r="E40" s="167" t="s">
        <v>300</v>
      </c>
      <c r="F40" s="114">
        <v>-1875</v>
      </c>
      <c r="G40" s="229">
        <v>0</v>
      </c>
      <c r="H40" s="230">
        <v>0</v>
      </c>
      <c r="I40" s="291">
        <f>G40-H40</f>
        <v>0</v>
      </c>
      <c r="J40" s="291">
        <f>$F40*I40</f>
        <v>0</v>
      </c>
      <c r="K40" s="745">
        <f>J40/1000000</f>
        <v>0</v>
      </c>
      <c r="L40" s="229">
        <v>0</v>
      </c>
      <c r="M40" s="230">
        <v>0</v>
      </c>
      <c r="N40" s="290">
        <f>L40-M40</f>
        <v>0</v>
      </c>
      <c r="O40" s="290">
        <f>$F40*N40</f>
        <v>0</v>
      </c>
      <c r="P40" s="749">
        <f>O40/1000000</f>
        <v>0</v>
      </c>
      <c r="Q40" s="331"/>
    </row>
    <row r="41" spans="1:17" ht="17.25" customHeight="1">
      <c r="A41" s="111">
        <v>28</v>
      </c>
      <c r="B41" s="112" t="s">
        <v>352</v>
      </c>
      <c r="C41" s="113">
        <v>4865114</v>
      </c>
      <c r="D41" s="117" t="s">
        <v>12</v>
      </c>
      <c r="E41" s="167" t="s">
        <v>300</v>
      </c>
      <c r="F41" s="114">
        <v>-833.33</v>
      </c>
      <c r="G41" s="229">
        <v>999999</v>
      </c>
      <c r="H41" s="230">
        <v>999999</v>
      </c>
      <c r="I41" s="322">
        <f>G41-H41</f>
        <v>0</v>
      </c>
      <c r="J41" s="322">
        <f>$F41*I41</f>
        <v>0</v>
      </c>
      <c r="K41" s="724">
        <f>J41/1000000</f>
        <v>0</v>
      </c>
      <c r="L41" s="229">
        <v>999870</v>
      </c>
      <c r="M41" s="230">
        <v>999870</v>
      </c>
      <c r="N41" s="182">
        <f>L41-M41</f>
        <v>0</v>
      </c>
      <c r="O41" s="182">
        <f>$F41*N41</f>
        <v>0</v>
      </c>
      <c r="P41" s="734">
        <f>O41/1000000</f>
        <v>0</v>
      </c>
      <c r="Q41" s="331"/>
    </row>
    <row r="42" spans="1:17" ht="17.25" customHeight="1">
      <c r="A42" s="111">
        <v>29</v>
      </c>
      <c r="B42" s="112" t="s">
        <v>110</v>
      </c>
      <c r="C42" s="113">
        <v>4902508</v>
      </c>
      <c r="D42" s="117" t="s">
        <v>12</v>
      </c>
      <c r="E42" s="167" t="s">
        <v>300</v>
      </c>
      <c r="F42" s="114">
        <v>-833.33</v>
      </c>
      <c r="G42" s="229">
        <v>718</v>
      </c>
      <c r="H42" s="230">
        <v>718</v>
      </c>
      <c r="I42" s="322">
        <f>G42-H42</f>
        <v>0</v>
      </c>
      <c r="J42" s="322">
        <f>$F42*I42</f>
        <v>0</v>
      </c>
      <c r="K42" s="724">
        <f>J42/1000000</f>
        <v>0</v>
      </c>
      <c r="L42" s="229">
        <v>8718</v>
      </c>
      <c r="M42" s="230">
        <v>8718</v>
      </c>
      <c r="N42" s="182">
        <f>L42-M42</f>
        <v>0</v>
      </c>
      <c r="O42" s="182">
        <f>$F42*N42</f>
        <v>0</v>
      </c>
      <c r="P42" s="734">
        <f>O42/1000000</f>
        <v>0</v>
      </c>
      <c r="Q42" s="882" t="s">
        <v>535</v>
      </c>
    </row>
    <row r="43" spans="1:17" ht="16.5" customHeight="1" thickBot="1">
      <c r="A43" s="121"/>
      <c r="B43" s="306"/>
      <c r="C43" s="123">
        <v>4864822</v>
      </c>
      <c r="D43" s="127" t="s">
        <v>12</v>
      </c>
      <c r="E43" s="122" t="s">
        <v>300</v>
      </c>
      <c r="F43" s="125">
        <v>-100</v>
      </c>
      <c r="G43" s="310">
        <v>0</v>
      </c>
      <c r="H43" s="311">
        <v>0</v>
      </c>
      <c r="I43" s="854">
        <f>G43-H43</f>
        <v>0</v>
      </c>
      <c r="J43" s="854">
        <f>$F43*I43</f>
        <v>0</v>
      </c>
      <c r="K43" s="855">
        <f>J43/1000000</f>
        <v>0</v>
      </c>
      <c r="L43" s="310">
        <v>0</v>
      </c>
      <c r="M43" s="311">
        <v>0</v>
      </c>
      <c r="N43" s="856">
        <f>L43-M43</f>
        <v>0</v>
      </c>
      <c r="O43" s="856">
        <f>$F43*N43</f>
        <v>0</v>
      </c>
      <c r="P43" s="857">
        <f>O43/1000000</f>
        <v>0</v>
      </c>
      <c r="Q43" s="883" t="s">
        <v>521</v>
      </c>
    </row>
    <row r="44" spans="1:17" ht="18" customHeight="1" thickTop="1">
      <c r="A44" s="117"/>
      <c r="B44" s="112"/>
      <c r="C44" s="113"/>
      <c r="D44" s="114"/>
      <c r="E44" s="167"/>
      <c r="F44" s="113"/>
      <c r="G44" s="113"/>
      <c r="H44" s="273"/>
      <c r="I44" s="273"/>
      <c r="J44" s="273"/>
      <c r="K44" s="747"/>
      <c r="L44" s="273"/>
      <c r="M44" s="273"/>
      <c r="N44" s="273"/>
      <c r="O44" s="273"/>
      <c r="P44" s="747"/>
      <c r="Q44" s="317"/>
    </row>
    <row r="45" spans="1:17" ht="21" customHeight="1" thickBot="1">
      <c r="A45" s="127"/>
      <c r="B45" s="275"/>
      <c r="C45" s="123"/>
      <c r="D45" s="124"/>
      <c r="E45" s="122"/>
      <c r="F45" s="123"/>
      <c r="G45" s="123"/>
      <c r="H45" s="345"/>
      <c r="I45" s="345"/>
      <c r="J45" s="345"/>
      <c r="K45" s="748"/>
      <c r="L45" s="345"/>
      <c r="M45" s="345"/>
      <c r="N45" s="345"/>
      <c r="O45" s="345"/>
      <c r="P45" s="748"/>
      <c r="Q45" s="346" t="str">
        <f>NDPL!Q1</f>
        <v>JULY-2024</v>
      </c>
    </row>
    <row r="46" spans="1:17" ht="21.75" customHeight="1" thickTop="1">
      <c r="A46" s="108"/>
      <c r="B46" s="277" t="s">
        <v>302</v>
      </c>
      <c r="C46" s="858"/>
      <c r="D46" s="859"/>
      <c r="E46" s="860"/>
      <c r="F46" s="861"/>
      <c r="G46" s="278"/>
      <c r="H46" s="344"/>
      <c r="I46" s="344"/>
      <c r="J46" s="344"/>
      <c r="K46" s="760"/>
      <c r="L46" s="278"/>
      <c r="M46" s="344"/>
      <c r="N46" s="344"/>
      <c r="O46" s="344"/>
      <c r="P46" s="760"/>
      <c r="Q46" s="866"/>
    </row>
    <row r="47" spans="1:17" ht="21" customHeight="1">
      <c r="A47" s="111"/>
      <c r="B47" s="305" t="s">
        <v>342</v>
      </c>
      <c r="C47" s="113"/>
      <c r="D47" s="114"/>
      <c r="E47" s="167"/>
      <c r="F47" s="118"/>
      <c r="G47" s="72"/>
      <c r="H47" s="273"/>
      <c r="I47" s="273"/>
      <c r="J47" s="273"/>
      <c r="K47" s="767"/>
      <c r="L47" s="72"/>
      <c r="M47" s="273"/>
      <c r="N47" s="273"/>
      <c r="O47" s="273"/>
      <c r="P47" s="767"/>
      <c r="Q47" s="867"/>
    </row>
    <row r="48" spans="1:17" ht="18">
      <c r="A48" s="111">
        <v>30</v>
      </c>
      <c r="B48" s="112" t="s">
        <v>343</v>
      </c>
      <c r="C48" s="113">
        <v>4865022</v>
      </c>
      <c r="D48" s="117" t="s">
        <v>12</v>
      </c>
      <c r="E48" s="167" t="s">
        <v>300</v>
      </c>
      <c r="F48" s="118">
        <v>-1000</v>
      </c>
      <c r="G48" s="229">
        <v>1547</v>
      </c>
      <c r="H48" s="230">
        <v>1557</v>
      </c>
      <c r="I48" s="291">
        <f>G48-H48</f>
        <v>-10</v>
      </c>
      <c r="J48" s="291">
        <f>$F48*I48</f>
        <v>10000</v>
      </c>
      <c r="K48" s="789">
        <f>J48/1000000</f>
        <v>0.01</v>
      </c>
      <c r="L48" s="229">
        <v>999028</v>
      </c>
      <c r="M48" s="230">
        <v>999375</v>
      </c>
      <c r="N48" s="182">
        <f>L48-M48</f>
        <v>-347</v>
      </c>
      <c r="O48" s="182">
        <f>$F48*N48</f>
        <v>347000</v>
      </c>
      <c r="P48" s="699">
        <f>O48/1000000</f>
        <v>0.34699999999999998</v>
      </c>
      <c r="Q48" s="868"/>
    </row>
    <row r="49" spans="1:23" ht="18">
      <c r="A49" s="111">
        <v>31</v>
      </c>
      <c r="B49" s="112" t="s">
        <v>354</v>
      </c>
      <c r="C49" s="113">
        <v>4864940</v>
      </c>
      <c r="D49" s="117" t="s">
        <v>12</v>
      </c>
      <c r="E49" s="167" t="s">
        <v>300</v>
      </c>
      <c r="F49" s="118">
        <v>-1000</v>
      </c>
      <c r="G49" s="229">
        <v>16036</v>
      </c>
      <c r="H49" s="230">
        <v>16052</v>
      </c>
      <c r="I49" s="188">
        <f>G49-H49</f>
        <v>-16</v>
      </c>
      <c r="J49" s="188">
        <f>$F49*I49</f>
        <v>16000</v>
      </c>
      <c r="K49" s="863">
        <f>J49/1000000</f>
        <v>1.6E-2</v>
      </c>
      <c r="L49" s="229">
        <v>994360</v>
      </c>
      <c r="M49" s="230">
        <v>994657</v>
      </c>
      <c r="N49" s="188">
        <f>L49-M49</f>
        <v>-297</v>
      </c>
      <c r="O49" s="188">
        <f>$F49*N49</f>
        <v>297000</v>
      </c>
      <c r="P49" s="863">
        <f>O49/1000000</f>
        <v>0.29699999999999999</v>
      </c>
      <c r="Q49" s="869"/>
    </row>
    <row r="50" spans="1:23" ht="18">
      <c r="A50" s="111"/>
      <c r="B50" s="305" t="s">
        <v>346</v>
      </c>
      <c r="C50" s="113"/>
      <c r="D50" s="117"/>
      <c r="E50" s="167"/>
      <c r="F50" s="118"/>
      <c r="G50" s="229"/>
      <c r="H50" s="230"/>
      <c r="I50" s="290"/>
      <c r="J50" s="290"/>
      <c r="K50" s="864"/>
      <c r="L50" s="229"/>
      <c r="M50" s="230"/>
      <c r="N50" s="290"/>
      <c r="O50" s="290"/>
      <c r="P50" s="864"/>
      <c r="Q50" s="869"/>
    </row>
    <row r="51" spans="1:23" ht="18">
      <c r="A51" s="111">
        <v>32</v>
      </c>
      <c r="B51" s="112" t="s">
        <v>343</v>
      </c>
      <c r="C51" s="113">
        <v>4864891</v>
      </c>
      <c r="D51" s="117" t="s">
        <v>12</v>
      </c>
      <c r="E51" s="167" t="s">
        <v>300</v>
      </c>
      <c r="F51" s="118">
        <v>-2000</v>
      </c>
      <c r="G51" s="229">
        <v>998609</v>
      </c>
      <c r="H51" s="230">
        <v>998612</v>
      </c>
      <c r="I51" s="290">
        <f>G51-H51</f>
        <v>-3</v>
      </c>
      <c r="J51" s="290">
        <f>$F51*I51</f>
        <v>6000</v>
      </c>
      <c r="K51" s="864">
        <f>J51/1000000</f>
        <v>6.0000000000000001E-3</v>
      </c>
      <c r="L51" s="229">
        <v>993577</v>
      </c>
      <c r="M51" s="230">
        <v>993998</v>
      </c>
      <c r="N51" s="290">
        <f>L51-M51</f>
        <v>-421</v>
      </c>
      <c r="O51" s="290">
        <f>$F51*N51</f>
        <v>842000</v>
      </c>
      <c r="P51" s="864">
        <f>O51/1000000</f>
        <v>0.84199999999999997</v>
      </c>
      <c r="Q51" s="869"/>
    </row>
    <row r="52" spans="1:23" ht="18">
      <c r="A52" s="111">
        <v>33</v>
      </c>
      <c r="B52" s="112" t="s">
        <v>354</v>
      </c>
      <c r="C52" s="113">
        <v>4865005</v>
      </c>
      <c r="D52" s="117" t="s">
        <v>12</v>
      </c>
      <c r="E52" s="167" t="s">
        <v>300</v>
      </c>
      <c r="F52" s="118">
        <v>-1000</v>
      </c>
      <c r="G52" s="229">
        <v>999679</v>
      </c>
      <c r="H52" s="230">
        <v>999769</v>
      </c>
      <c r="I52" s="290">
        <f>G52-H52</f>
        <v>-90</v>
      </c>
      <c r="J52" s="290">
        <f>$F52*I52</f>
        <v>90000</v>
      </c>
      <c r="K52" s="864">
        <f>J52/1000000</f>
        <v>0.09</v>
      </c>
      <c r="L52" s="229">
        <v>997441</v>
      </c>
      <c r="M52" s="230">
        <v>997979</v>
      </c>
      <c r="N52" s="290">
        <f>L52-M52</f>
        <v>-538</v>
      </c>
      <c r="O52" s="290">
        <f>$F52*N52</f>
        <v>538000</v>
      </c>
      <c r="P52" s="864">
        <f>O52/1000000</f>
        <v>0.53800000000000003</v>
      </c>
      <c r="Q52" s="869"/>
    </row>
    <row r="53" spans="1:23" ht="18" customHeight="1">
      <c r="A53" s="111"/>
      <c r="B53" s="119" t="s">
        <v>172</v>
      </c>
      <c r="C53" s="113"/>
      <c r="D53" s="114"/>
      <c r="E53" s="167"/>
      <c r="F53" s="118"/>
      <c r="G53" s="229"/>
      <c r="H53" s="230"/>
      <c r="I53" s="273"/>
      <c r="J53" s="273"/>
      <c r="K53" s="767"/>
      <c r="L53" s="229"/>
      <c r="M53" s="230"/>
      <c r="N53" s="273"/>
      <c r="O53" s="273"/>
      <c r="P53" s="767"/>
      <c r="Q53" s="471"/>
    </row>
    <row r="54" spans="1:23" ht="18">
      <c r="A54" s="111">
        <v>34</v>
      </c>
      <c r="B54" s="221" t="s">
        <v>431</v>
      </c>
      <c r="C54" s="221">
        <v>4864850</v>
      </c>
      <c r="D54" s="117" t="s">
        <v>12</v>
      </c>
      <c r="E54" s="167" t="s">
        <v>300</v>
      </c>
      <c r="F54" s="118">
        <v>625</v>
      </c>
      <c r="G54" s="229">
        <v>542</v>
      </c>
      <c r="H54" s="230">
        <v>542</v>
      </c>
      <c r="I54" s="290">
        <f>G54-H54</f>
        <v>0</v>
      </c>
      <c r="J54" s="290">
        <f>$F54*I54</f>
        <v>0</v>
      </c>
      <c r="K54" s="864">
        <f>J54/1000000</f>
        <v>0</v>
      </c>
      <c r="L54" s="229">
        <v>12711</v>
      </c>
      <c r="M54" s="230">
        <v>11572</v>
      </c>
      <c r="N54" s="290">
        <f>L54-M54</f>
        <v>1139</v>
      </c>
      <c r="O54" s="290">
        <f>$F54*N54</f>
        <v>711875</v>
      </c>
      <c r="P54" s="864">
        <f>O54/1000000</f>
        <v>0.71187500000000004</v>
      </c>
      <c r="Q54" s="471"/>
    </row>
    <row r="55" spans="1:23" ht="18" customHeight="1">
      <c r="A55" s="111"/>
      <c r="B55" s="119" t="s">
        <v>156</v>
      </c>
      <c r="C55" s="113"/>
      <c r="D55" s="117"/>
      <c r="E55" s="167"/>
      <c r="F55" s="118"/>
      <c r="G55" s="229"/>
      <c r="H55" s="230"/>
      <c r="I55" s="290"/>
      <c r="J55" s="290"/>
      <c r="K55" s="864"/>
      <c r="L55" s="229"/>
      <c r="M55" s="230"/>
      <c r="N55" s="290"/>
      <c r="O55" s="290"/>
      <c r="P55" s="864"/>
      <c r="Q55" s="471"/>
    </row>
    <row r="56" spans="1:23" ht="18" customHeight="1">
      <c r="A56" s="111">
        <v>35</v>
      </c>
      <c r="B56" s="112" t="s">
        <v>169</v>
      </c>
      <c r="C56" s="113">
        <v>4902580</v>
      </c>
      <c r="D56" s="117" t="s">
        <v>12</v>
      </c>
      <c r="E56" s="167" t="s">
        <v>300</v>
      </c>
      <c r="F56" s="118">
        <v>100</v>
      </c>
      <c r="G56" s="229">
        <v>1033</v>
      </c>
      <c r="H56" s="230">
        <v>966</v>
      </c>
      <c r="I56" s="290">
        <f>G56-H56</f>
        <v>67</v>
      </c>
      <c r="J56" s="290">
        <f>$F56*I56</f>
        <v>6700</v>
      </c>
      <c r="K56" s="864">
        <f>J56/1000000</f>
        <v>6.7000000000000002E-3</v>
      </c>
      <c r="L56" s="229">
        <v>4670</v>
      </c>
      <c r="M56" s="230">
        <v>4316</v>
      </c>
      <c r="N56" s="290">
        <f>L56-M56</f>
        <v>354</v>
      </c>
      <c r="O56" s="290">
        <f>$F56*N56</f>
        <v>35400</v>
      </c>
      <c r="P56" s="864">
        <f>O56/1000000</f>
        <v>3.5400000000000001E-2</v>
      </c>
      <c r="Q56" s="471"/>
    </row>
    <row r="57" spans="1:23" ht="19.5" customHeight="1">
      <c r="A57" s="111">
        <v>36</v>
      </c>
      <c r="B57" s="115" t="s">
        <v>170</v>
      </c>
      <c r="C57" s="113">
        <v>4902544</v>
      </c>
      <c r="D57" s="117" t="s">
        <v>12</v>
      </c>
      <c r="E57" s="167" t="s">
        <v>300</v>
      </c>
      <c r="F57" s="118">
        <v>100</v>
      </c>
      <c r="G57" s="229">
        <v>6250</v>
      </c>
      <c r="H57" s="230">
        <v>5940</v>
      </c>
      <c r="I57" s="290">
        <f>G57-H57</f>
        <v>310</v>
      </c>
      <c r="J57" s="290">
        <f>$F57*I57</f>
        <v>31000</v>
      </c>
      <c r="K57" s="864">
        <f>J57/1000000</f>
        <v>3.1E-2</v>
      </c>
      <c r="L57" s="229">
        <v>8198</v>
      </c>
      <c r="M57" s="230">
        <v>7619</v>
      </c>
      <c r="N57" s="290">
        <f>L57-M57</f>
        <v>579</v>
      </c>
      <c r="O57" s="290">
        <f>$F57*N57</f>
        <v>57900</v>
      </c>
      <c r="P57" s="864">
        <f>O57/1000000</f>
        <v>5.79E-2</v>
      </c>
      <c r="Q57" s="471"/>
    </row>
    <row r="58" spans="1:23" s="342" customFormat="1" ht="22.5" customHeight="1">
      <c r="A58" s="111">
        <v>37</v>
      </c>
      <c r="B58" s="112" t="s">
        <v>494</v>
      </c>
      <c r="C58" s="113">
        <v>4864793</v>
      </c>
      <c r="D58" s="117" t="s">
        <v>12</v>
      </c>
      <c r="E58" s="167" t="s">
        <v>300</v>
      </c>
      <c r="F58" s="118">
        <v>200</v>
      </c>
      <c r="G58" s="686">
        <v>999434</v>
      </c>
      <c r="H58" s="687">
        <v>999021</v>
      </c>
      <c r="I58" s="291">
        <f>G58-H58</f>
        <v>413</v>
      </c>
      <c r="J58" s="291">
        <f>$F58*I58</f>
        <v>82600</v>
      </c>
      <c r="K58" s="789">
        <f>J58/1000000</f>
        <v>8.2600000000000007E-2</v>
      </c>
      <c r="L58" s="686">
        <v>999979</v>
      </c>
      <c r="M58" s="687">
        <v>999888</v>
      </c>
      <c r="N58" s="291">
        <f>L58-M58</f>
        <v>91</v>
      </c>
      <c r="O58" s="291">
        <f>$F58*N58</f>
        <v>18200</v>
      </c>
      <c r="P58" s="789">
        <f>O58/1000000</f>
        <v>1.8200000000000001E-2</v>
      </c>
      <c r="Q58" s="870"/>
    </row>
    <row r="59" spans="1:23" ht="19.5" customHeight="1">
      <c r="A59" s="111"/>
      <c r="B59" s="119" t="s">
        <v>162</v>
      </c>
      <c r="C59" s="113"/>
      <c r="D59" s="117"/>
      <c r="E59" s="114"/>
      <c r="F59" s="118"/>
      <c r="G59" s="230"/>
      <c r="H59" s="230"/>
      <c r="I59" s="290"/>
      <c r="J59" s="290"/>
      <c r="K59" s="864"/>
      <c r="L59" s="229"/>
      <c r="M59" s="230"/>
      <c r="N59" s="290"/>
      <c r="O59" s="290"/>
      <c r="P59" s="864"/>
      <c r="Q59" s="471"/>
    </row>
    <row r="60" spans="1:23" ht="19.5" customHeight="1">
      <c r="A60" s="111">
        <v>38</v>
      </c>
      <c r="B60" s="112" t="s">
        <v>163</v>
      </c>
      <c r="C60" s="113">
        <v>4865151</v>
      </c>
      <c r="D60" s="115" t="s">
        <v>12</v>
      </c>
      <c r="E60" s="167" t="s">
        <v>300</v>
      </c>
      <c r="F60" s="862">
        <v>500</v>
      </c>
      <c r="G60" s="113">
        <v>21798</v>
      </c>
      <c r="H60" s="113">
        <v>21799</v>
      </c>
      <c r="I60" s="117">
        <f>G60-H60</f>
        <v>-1</v>
      </c>
      <c r="J60" s="117">
        <f>$F60*I60</f>
        <v>-500</v>
      </c>
      <c r="K60" s="865">
        <f>J60/1000000</f>
        <v>-5.0000000000000001E-4</v>
      </c>
      <c r="L60" s="72">
        <v>6473</v>
      </c>
      <c r="M60" s="113">
        <v>6420</v>
      </c>
      <c r="N60" s="117">
        <f>L60-M60</f>
        <v>53</v>
      </c>
      <c r="O60" s="117">
        <f>$F60*N60</f>
        <v>26500</v>
      </c>
      <c r="P60" s="865">
        <f>O60/1000000</f>
        <v>2.6499999999999999E-2</v>
      </c>
      <c r="Q60" s="471"/>
    </row>
    <row r="61" spans="1:23" ht="19.5" customHeight="1">
      <c r="A61" s="117"/>
      <c r="B61" s="112" t="s">
        <v>531</v>
      </c>
      <c r="C61" s="113"/>
      <c r="D61" s="115"/>
      <c r="E61" s="167"/>
      <c r="F61" s="862"/>
      <c r="G61" s="74"/>
      <c r="H61" s="74"/>
      <c r="I61" s="117"/>
      <c r="J61" s="117"/>
      <c r="K61" s="865"/>
      <c r="L61" s="71"/>
      <c r="M61" s="74"/>
      <c r="N61" s="117"/>
      <c r="O61" s="117"/>
      <c r="P61" s="865"/>
      <c r="Q61" s="471"/>
    </row>
    <row r="62" spans="1:23" s="63" customFormat="1">
      <c r="A62" s="111">
        <v>39</v>
      </c>
      <c r="B62" s="112" t="s">
        <v>162</v>
      </c>
      <c r="C62" s="113">
        <v>4902572</v>
      </c>
      <c r="D62" s="115" t="s">
        <v>12</v>
      </c>
      <c r="E62" s="167" t="s">
        <v>300</v>
      </c>
      <c r="F62" s="862">
        <v>-100</v>
      </c>
      <c r="G62" s="74">
        <v>999999</v>
      </c>
      <c r="H62" s="74">
        <v>999998</v>
      </c>
      <c r="I62" s="117">
        <f>G62-H62</f>
        <v>1</v>
      </c>
      <c r="J62" s="117">
        <f>$F62*I62</f>
        <v>-100</v>
      </c>
      <c r="K62" s="865">
        <f>J62/1000000</f>
        <v>-1E-4</v>
      </c>
      <c r="L62" s="71">
        <v>999870</v>
      </c>
      <c r="M62" s="74">
        <v>999973</v>
      </c>
      <c r="N62" s="117">
        <f>L62-M62</f>
        <v>-103</v>
      </c>
      <c r="O62" s="117">
        <f>$F62*N62</f>
        <v>10300</v>
      </c>
      <c r="P62" s="865">
        <f>O62/1000000</f>
        <v>1.03E-2</v>
      </c>
      <c r="Q62" s="878"/>
    </row>
    <row r="63" spans="1:23" s="335" customFormat="1" ht="15.95" customHeight="1" thickBot="1">
      <c r="A63" s="121"/>
      <c r="B63" s="306"/>
      <c r="C63" s="338"/>
      <c r="D63" s="338"/>
      <c r="E63" s="338"/>
      <c r="F63" s="836"/>
      <c r="G63" s="338"/>
      <c r="H63" s="338"/>
      <c r="I63" s="338"/>
      <c r="J63" s="338"/>
      <c r="K63" s="715">
        <v>2.0000000000000001E-4</v>
      </c>
      <c r="L63" s="417"/>
      <c r="M63" s="338"/>
      <c r="N63" s="338"/>
      <c r="O63" s="338"/>
      <c r="P63" s="715">
        <v>5.1999999999999998E-3</v>
      </c>
      <c r="Q63" s="880" t="s">
        <v>528</v>
      </c>
      <c r="R63" s="65"/>
      <c r="S63" s="169"/>
      <c r="T63" s="169"/>
      <c r="U63" s="338"/>
      <c r="V63" s="338"/>
      <c r="W63" s="338"/>
    </row>
    <row r="64" spans="1:23" ht="15.95" customHeight="1" thickTop="1">
      <c r="A64" s="347"/>
      <c r="B64" s="347"/>
      <c r="C64" s="347"/>
      <c r="D64" s="347"/>
      <c r="E64" s="347"/>
      <c r="F64" s="347"/>
      <c r="G64" s="347"/>
      <c r="H64" s="347"/>
      <c r="I64" s="347"/>
      <c r="J64" s="347"/>
      <c r="K64" s="751"/>
      <c r="L64" s="347"/>
      <c r="M64" s="347"/>
      <c r="N64" s="347"/>
      <c r="O64" s="347"/>
      <c r="P64" s="751"/>
      <c r="Q64" s="63"/>
      <c r="R64" s="63"/>
      <c r="S64" s="63"/>
      <c r="T64" s="63"/>
    </row>
    <row r="65" spans="1:20" ht="24" thickBot="1">
      <c r="A65" s="271" t="s">
        <v>318</v>
      </c>
      <c r="G65" s="335"/>
      <c r="H65" s="335"/>
      <c r="I65" s="27" t="s">
        <v>347</v>
      </c>
      <c r="J65" s="335"/>
      <c r="K65" s="707"/>
      <c r="L65" s="335"/>
      <c r="M65" s="335"/>
      <c r="N65" s="27" t="s">
        <v>348</v>
      </c>
      <c r="O65" s="335"/>
      <c r="P65" s="707"/>
      <c r="R65" s="63"/>
      <c r="S65" s="63"/>
      <c r="T65" s="63"/>
    </row>
    <row r="66" spans="1:20" ht="39.75" thickTop="1" thickBot="1">
      <c r="A66" s="348" t="s">
        <v>8</v>
      </c>
      <c r="B66" s="349" t="s">
        <v>9</v>
      </c>
      <c r="C66" s="350" t="s">
        <v>1</v>
      </c>
      <c r="D66" s="350" t="s">
        <v>2</v>
      </c>
      <c r="E66" s="350" t="s">
        <v>3</v>
      </c>
      <c r="F66" s="350" t="s">
        <v>10</v>
      </c>
      <c r="G66" s="348" t="str">
        <f>G5</f>
        <v>FINAL READING 31/07/2024</v>
      </c>
      <c r="H66" s="350" t="str">
        <f>H5</f>
        <v>INTIAL READING 01/07/2024</v>
      </c>
      <c r="I66" s="350" t="s">
        <v>4</v>
      </c>
      <c r="J66" s="350" t="s">
        <v>5</v>
      </c>
      <c r="K66" s="717" t="s">
        <v>6</v>
      </c>
      <c r="L66" s="348" t="str">
        <f>G66</f>
        <v>FINAL READING 31/07/2024</v>
      </c>
      <c r="M66" s="350" t="str">
        <f>H66</f>
        <v>INTIAL READING 01/07/2024</v>
      </c>
      <c r="N66" s="350" t="s">
        <v>4</v>
      </c>
      <c r="O66" s="350" t="s">
        <v>5</v>
      </c>
      <c r="P66" s="717" t="s">
        <v>6</v>
      </c>
      <c r="Q66" s="351" t="s">
        <v>266</v>
      </c>
      <c r="R66" s="63"/>
      <c r="S66" s="63"/>
      <c r="T66" s="63"/>
    </row>
    <row r="67" spans="1:20" ht="15.95" customHeight="1" thickTop="1">
      <c r="A67" s="352"/>
      <c r="B67" s="305" t="s">
        <v>342</v>
      </c>
      <c r="C67" s="353"/>
      <c r="D67" s="353"/>
      <c r="E67" s="353"/>
      <c r="F67" s="354"/>
      <c r="G67" s="353"/>
      <c r="H67" s="353"/>
      <c r="I67" s="353"/>
      <c r="J67" s="353"/>
      <c r="K67" s="752"/>
      <c r="L67" s="353"/>
      <c r="M67" s="353"/>
      <c r="N67" s="353"/>
      <c r="O67" s="353"/>
      <c r="P67" s="761"/>
      <c r="Q67" s="355"/>
      <c r="R67" s="63"/>
      <c r="S67" s="63"/>
      <c r="T67" s="63"/>
    </row>
    <row r="68" spans="1:20" ht="15.95" customHeight="1">
      <c r="A68" s="111">
        <v>1</v>
      </c>
      <c r="B68" s="112" t="s">
        <v>386</v>
      </c>
      <c r="C68" s="113">
        <v>4864839</v>
      </c>
      <c r="D68" s="235" t="s">
        <v>12</v>
      </c>
      <c r="E68" s="221" t="s">
        <v>300</v>
      </c>
      <c r="F68" s="118">
        <v>-1000</v>
      </c>
      <c r="G68" s="229">
        <v>730</v>
      </c>
      <c r="H68" s="230">
        <v>721</v>
      </c>
      <c r="I68" s="291">
        <f>G68-H68</f>
        <v>9</v>
      </c>
      <c r="J68" s="291">
        <f>$F68*I68</f>
        <v>-9000</v>
      </c>
      <c r="K68" s="745">
        <f>J68/1000000</f>
        <v>-8.9999999999999993E-3</v>
      </c>
      <c r="L68" s="229">
        <v>998920</v>
      </c>
      <c r="M68" s="230">
        <v>999281</v>
      </c>
      <c r="N68" s="182">
        <f>L68-M68</f>
        <v>-361</v>
      </c>
      <c r="O68" s="182">
        <f>$F68*N68</f>
        <v>361000</v>
      </c>
      <c r="P68" s="734">
        <f>O68/1000000</f>
        <v>0.36099999999999999</v>
      </c>
      <c r="Q68" s="320"/>
      <c r="R68" s="63"/>
      <c r="S68" s="63"/>
      <c r="T68" s="63"/>
    </row>
    <row r="69" spans="1:20" ht="15.95" customHeight="1">
      <c r="A69" s="111">
        <v>2</v>
      </c>
      <c r="B69" s="112" t="s">
        <v>389</v>
      </c>
      <c r="C69" s="113">
        <v>4864872</v>
      </c>
      <c r="D69" s="235" t="s">
        <v>12</v>
      </c>
      <c r="E69" s="221" t="s">
        <v>300</v>
      </c>
      <c r="F69" s="118">
        <v>-1000</v>
      </c>
      <c r="G69" s="229">
        <v>993878</v>
      </c>
      <c r="H69" s="230">
        <v>993878</v>
      </c>
      <c r="I69" s="182">
        <f>G69-H69</f>
        <v>0</v>
      </c>
      <c r="J69" s="182">
        <f>$F69*I69</f>
        <v>0</v>
      </c>
      <c r="K69" s="734">
        <f>J69/1000000</f>
        <v>0</v>
      </c>
      <c r="L69" s="229">
        <v>999238</v>
      </c>
      <c r="M69" s="230">
        <v>999395</v>
      </c>
      <c r="N69" s="182">
        <f>L69-M69</f>
        <v>-157</v>
      </c>
      <c r="O69" s="182">
        <f>$F69*N69</f>
        <v>157000</v>
      </c>
      <c r="P69" s="734">
        <f>O69/1000000</f>
        <v>0.157</v>
      </c>
      <c r="Q69" s="320"/>
      <c r="R69" s="63"/>
      <c r="S69" s="63"/>
      <c r="T69" s="63"/>
    </row>
    <row r="70" spans="1:20" ht="15.95" customHeight="1">
      <c r="A70" s="356"/>
      <c r="B70" s="211" t="s">
        <v>315</v>
      </c>
      <c r="C70" s="226"/>
      <c r="D70" s="235"/>
      <c r="E70" s="221"/>
      <c r="F70" s="118"/>
      <c r="G70" s="229"/>
      <c r="H70" s="230"/>
      <c r="I70" s="115"/>
      <c r="J70" s="115"/>
      <c r="K70" s="753"/>
      <c r="L70" s="229"/>
      <c r="M70" s="230"/>
      <c r="N70" s="115"/>
      <c r="O70" s="115"/>
      <c r="P70" s="753"/>
      <c r="Q70" s="320"/>
      <c r="R70" s="63"/>
      <c r="S70" s="63"/>
      <c r="T70" s="63"/>
    </row>
    <row r="71" spans="1:20" ht="15.95" customHeight="1">
      <c r="A71" s="111">
        <v>3</v>
      </c>
      <c r="B71" s="112" t="s">
        <v>316</v>
      </c>
      <c r="C71" s="113">
        <v>4865072</v>
      </c>
      <c r="D71" s="235" t="s">
        <v>12</v>
      </c>
      <c r="E71" s="221" t="s">
        <v>300</v>
      </c>
      <c r="F71" s="113">
        <v>-100</v>
      </c>
      <c r="G71" s="229">
        <v>999635</v>
      </c>
      <c r="H71" s="230">
        <v>999684</v>
      </c>
      <c r="I71" s="182">
        <f>G71-H71</f>
        <v>-49</v>
      </c>
      <c r="J71" s="182">
        <f>$F71*I71</f>
        <v>4900</v>
      </c>
      <c r="K71" s="734">
        <f>J71/1000000</f>
        <v>4.8999999999999998E-3</v>
      </c>
      <c r="L71" s="229">
        <v>999566</v>
      </c>
      <c r="M71" s="230">
        <v>999582</v>
      </c>
      <c r="N71" s="182">
        <f>L71-M71</f>
        <v>-16</v>
      </c>
      <c r="O71" s="182">
        <f>$F71*N71</f>
        <v>1600</v>
      </c>
      <c r="P71" s="734">
        <f>O71/1000000</f>
        <v>1.6000000000000001E-3</v>
      </c>
      <c r="Q71" s="320"/>
      <c r="R71" s="63"/>
      <c r="S71" s="63"/>
      <c r="T71" s="63"/>
    </row>
    <row r="72" spans="1:20" s="335" customFormat="1" ht="15.95" customHeight="1">
      <c r="A72" s="111">
        <v>4</v>
      </c>
      <c r="B72" s="112" t="s">
        <v>317</v>
      </c>
      <c r="C72" s="113">
        <v>4865066</v>
      </c>
      <c r="D72" s="235" t="s">
        <v>12</v>
      </c>
      <c r="E72" s="221" t="s">
        <v>300</v>
      </c>
      <c r="F72" s="670">
        <v>-200</v>
      </c>
      <c r="G72" s="229">
        <v>388</v>
      </c>
      <c r="H72" s="230">
        <v>279</v>
      </c>
      <c r="I72" s="182">
        <f>G72-H72</f>
        <v>109</v>
      </c>
      <c r="J72" s="182">
        <f>$F72*I72</f>
        <v>-21800</v>
      </c>
      <c r="K72" s="734">
        <f>J72/1000000</f>
        <v>-2.18E-2</v>
      </c>
      <c r="L72" s="229">
        <v>568</v>
      </c>
      <c r="M72" s="230">
        <v>543</v>
      </c>
      <c r="N72" s="182">
        <f>L72-M72</f>
        <v>25</v>
      </c>
      <c r="O72" s="182">
        <f>$F72*N72</f>
        <v>-5000</v>
      </c>
      <c r="P72" s="734">
        <f>O72/1000000</f>
        <v>-5.0000000000000001E-3</v>
      </c>
      <c r="Q72" s="320"/>
      <c r="R72" s="65"/>
      <c r="S72" s="65"/>
      <c r="T72" s="65"/>
    </row>
    <row r="73" spans="1:20" ht="15.95" customHeight="1" thickBot="1">
      <c r="A73" s="121"/>
      <c r="B73" s="306"/>
      <c r="C73" s="123"/>
      <c r="D73" s="539"/>
      <c r="E73" s="122"/>
      <c r="F73" s="127"/>
      <c r="G73" s="586"/>
      <c r="H73" s="587"/>
      <c r="I73" s="127"/>
      <c r="J73" s="127"/>
      <c r="K73" s="750"/>
      <c r="L73" s="586"/>
      <c r="M73" s="587"/>
      <c r="N73" s="127"/>
      <c r="O73" s="127"/>
      <c r="P73" s="750"/>
      <c r="Q73" s="540"/>
      <c r="R73" s="63"/>
      <c r="S73" s="63"/>
      <c r="T73" s="63"/>
    </row>
    <row r="74" spans="1:20" ht="25.5" customHeight="1" thickTop="1">
      <c r="A74" s="126" t="s">
        <v>293</v>
      </c>
      <c r="B74" s="342"/>
      <c r="C74" s="50"/>
      <c r="D74" s="342"/>
      <c r="E74" s="342"/>
      <c r="F74" s="342"/>
      <c r="G74" s="342"/>
      <c r="H74" s="342"/>
      <c r="I74" s="342"/>
      <c r="J74" s="342"/>
      <c r="K74" s="754">
        <f>SUM(K9:K63)+SUM(K68:K73)-K33</f>
        <v>-0.18651669999999987</v>
      </c>
      <c r="L74" s="435"/>
      <c r="M74" s="435"/>
      <c r="N74" s="435"/>
      <c r="O74" s="435"/>
      <c r="P74" s="754">
        <f>SUM(P9:P63)+SUM(P68:P73)-P33</f>
        <v>4.4401061800000008</v>
      </c>
    </row>
    <row r="75" spans="1:20">
      <c r="A75" s="342"/>
      <c r="B75" s="342"/>
      <c r="C75" s="342"/>
      <c r="D75" s="342"/>
      <c r="E75" s="342"/>
      <c r="F75" s="342"/>
      <c r="G75" s="342"/>
      <c r="H75" s="342"/>
      <c r="I75" s="342"/>
      <c r="J75" s="342"/>
      <c r="K75" s="755"/>
      <c r="L75" s="342"/>
      <c r="M75" s="342"/>
      <c r="N75" s="342"/>
      <c r="O75" s="342"/>
      <c r="P75" s="755"/>
    </row>
    <row r="76" spans="1:20" ht="9.75" customHeight="1">
      <c r="A76" s="342"/>
      <c r="B76" s="342"/>
      <c r="C76" s="342"/>
      <c r="D76" s="342"/>
      <c r="E76" s="342"/>
      <c r="F76" s="342"/>
      <c r="G76" s="342"/>
      <c r="H76" s="342"/>
      <c r="I76" s="342"/>
      <c r="J76" s="342"/>
      <c r="K76" s="755"/>
      <c r="L76" s="342"/>
      <c r="M76" s="342"/>
      <c r="N76" s="342"/>
      <c r="O76" s="342"/>
      <c r="P76" s="755"/>
    </row>
    <row r="77" spans="1:20" hidden="1">
      <c r="A77" s="342"/>
      <c r="B77" s="342"/>
      <c r="C77" s="342"/>
      <c r="D77" s="342"/>
      <c r="E77" s="342"/>
      <c r="F77" s="342"/>
      <c r="G77" s="342"/>
      <c r="H77" s="342"/>
      <c r="I77" s="342"/>
      <c r="J77" s="342"/>
      <c r="K77" s="755"/>
      <c r="L77" s="342"/>
      <c r="M77" s="342"/>
      <c r="N77" s="342"/>
      <c r="O77" s="342"/>
      <c r="P77" s="755"/>
    </row>
    <row r="78" spans="1:20" ht="23.25" customHeight="1" thickBot="1">
      <c r="A78" s="342"/>
      <c r="B78" s="342"/>
      <c r="C78" s="436"/>
      <c r="D78" s="342"/>
      <c r="E78" s="342"/>
      <c r="F78" s="342"/>
      <c r="G78" s="342"/>
      <c r="H78" s="342"/>
      <c r="I78" s="342"/>
      <c r="J78" s="437"/>
      <c r="K78" s="713" t="s">
        <v>294</v>
      </c>
      <c r="L78" s="342"/>
      <c r="M78" s="342"/>
      <c r="N78" s="342"/>
      <c r="O78" s="342"/>
      <c r="P78" s="713" t="s">
        <v>295</v>
      </c>
    </row>
    <row r="79" spans="1:20" ht="20.25">
      <c r="A79" s="438"/>
      <c r="B79" s="439"/>
      <c r="C79" s="126"/>
      <c r="D79" s="380"/>
      <c r="E79" s="380"/>
      <c r="F79" s="380"/>
      <c r="G79" s="380"/>
      <c r="H79" s="380"/>
      <c r="I79" s="380"/>
      <c r="J79" s="440"/>
      <c r="K79" s="756"/>
      <c r="L79" s="439"/>
      <c r="M79" s="439"/>
      <c r="N79" s="439"/>
      <c r="O79" s="439"/>
      <c r="P79" s="756"/>
      <c r="Q79" s="381"/>
    </row>
    <row r="80" spans="1:20" ht="20.25">
      <c r="A80" s="158"/>
      <c r="B80" s="126" t="s">
        <v>291</v>
      </c>
      <c r="C80" s="126"/>
      <c r="D80" s="441"/>
      <c r="E80" s="441"/>
      <c r="F80" s="441"/>
      <c r="G80" s="441"/>
      <c r="H80" s="441"/>
      <c r="I80" s="441"/>
      <c r="J80" s="441"/>
      <c r="K80" s="757">
        <f>K74</f>
        <v>-0.18651669999999987</v>
      </c>
      <c r="L80" s="443"/>
      <c r="M80" s="443"/>
      <c r="N80" s="443"/>
      <c r="O80" s="443"/>
      <c r="P80" s="757">
        <f>P74</f>
        <v>4.4401061800000008</v>
      </c>
      <c r="Q80" s="382"/>
    </row>
    <row r="81" spans="1:17" ht="20.25">
      <c r="A81" s="158"/>
      <c r="B81" s="126"/>
      <c r="C81" s="126"/>
      <c r="D81" s="441"/>
      <c r="E81" s="441"/>
      <c r="F81" s="441"/>
      <c r="G81" s="441"/>
      <c r="H81" s="441"/>
      <c r="I81" s="444"/>
      <c r="J81" s="34"/>
      <c r="K81" s="758"/>
      <c r="L81" s="432"/>
      <c r="M81" s="432"/>
      <c r="N81" s="432"/>
      <c r="O81" s="432"/>
      <c r="P81" s="758"/>
      <c r="Q81" s="382"/>
    </row>
    <row r="82" spans="1:17" ht="20.25">
      <c r="A82" s="158"/>
      <c r="B82" s="126" t="s">
        <v>284</v>
      </c>
      <c r="C82" s="126"/>
      <c r="D82" s="441"/>
      <c r="E82" s="441"/>
      <c r="F82" s="441"/>
      <c r="G82" s="441"/>
      <c r="H82" s="441"/>
      <c r="I82" s="441"/>
      <c r="J82" s="441"/>
      <c r="K82" s="757">
        <f>'STEPPED UP GENCO'!K74</f>
        <v>-0.22035211300000002</v>
      </c>
      <c r="L82" s="442"/>
      <c r="M82" s="442"/>
      <c r="N82" s="442"/>
      <c r="O82" s="442"/>
      <c r="P82" s="757">
        <f>'STEPPED UP GENCO'!P74</f>
        <v>0.15404307499999997</v>
      </c>
      <c r="Q82" s="382"/>
    </row>
    <row r="83" spans="1:17" ht="20.25">
      <c r="A83" s="158"/>
      <c r="B83" s="126"/>
      <c r="C83" s="126"/>
      <c r="D83" s="445"/>
      <c r="E83" s="445"/>
      <c r="F83" s="445"/>
      <c r="G83" s="445"/>
      <c r="H83" s="445"/>
      <c r="I83" s="446"/>
      <c r="J83" s="447"/>
      <c r="K83" s="707"/>
      <c r="L83" s="335"/>
      <c r="M83" s="335"/>
      <c r="N83" s="335"/>
      <c r="O83" s="335"/>
      <c r="P83" s="707"/>
      <c r="Q83" s="382"/>
    </row>
    <row r="84" spans="1:17" ht="20.25">
      <c r="A84" s="158"/>
      <c r="B84" s="126" t="s">
        <v>292</v>
      </c>
      <c r="C84" s="126"/>
      <c r="D84" s="335"/>
      <c r="E84" s="335"/>
      <c r="F84" s="335"/>
      <c r="G84" s="335"/>
      <c r="H84" s="335"/>
      <c r="I84" s="335"/>
      <c r="J84" s="335"/>
      <c r="K84" s="448">
        <f>SUM(K80:K83)</f>
        <v>-0.40686881299999988</v>
      </c>
      <c r="L84" s="335"/>
      <c r="M84" s="335"/>
      <c r="N84" s="335"/>
      <c r="O84" s="335"/>
      <c r="P84" s="448">
        <f>SUM(P80:P83)</f>
        <v>4.5941492550000005</v>
      </c>
      <c r="Q84" s="382"/>
    </row>
    <row r="85" spans="1:17" ht="20.25">
      <c r="A85" s="405"/>
      <c r="B85" s="335"/>
      <c r="C85" s="126"/>
      <c r="D85" s="335"/>
      <c r="E85" s="335"/>
      <c r="F85" s="335"/>
      <c r="G85" s="335"/>
      <c r="H85" s="335"/>
      <c r="I85" s="335"/>
      <c r="J85" s="335"/>
      <c r="K85" s="707"/>
      <c r="L85" s="335"/>
      <c r="M85" s="335"/>
      <c r="N85" s="335"/>
      <c r="O85" s="335"/>
      <c r="P85" s="707"/>
      <c r="Q85" s="382"/>
    </row>
    <row r="86" spans="1:17" ht="13.5" thickBot="1">
      <c r="A86" s="406"/>
      <c r="B86" s="383"/>
      <c r="C86" s="383"/>
      <c r="D86" s="383"/>
      <c r="E86" s="383"/>
      <c r="F86" s="383"/>
      <c r="G86" s="383"/>
      <c r="H86" s="383"/>
      <c r="I86" s="383"/>
      <c r="J86" s="383"/>
      <c r="K86" s="712"/>
      <c r="L86" s="383"/>
      <c r="M86" s="383"/>
      <c r="N86" s="383"/>
      <c r="O86" s="383"/>
      <c r="P86" s="712"/>
      <c r="Q86" s="384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3" orientation="landscape" r:id="rId1"/>
  <headerFooter alignWithMargins="0"/>
  <rowBreaks count="1" manualBreakCount="1">
    <brk id="44" max="16383" man="1"/>
  </rowBreaks>
  <colBreaks count="1" manualBreakCount="1">
    <brk id="18" max="8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56"/>
  <sheetViews>
    <sheetView view="pageBreakPreview" zoomScale="70" zoomScaleNormal="70" zoomScaleSheetLayoutView="70" workbookViewId="0">
      <selection activeCell="H25" sqref="H25"/>
    </sheetView>
  </sheetViews>
  <sheetFormatPr defaultRowHeight="12.75"/>
  <cols>
    <col min="1" max="1" width="4.7109375" style="308" customWidth="1"/>
    <col min="2" max="2" width="26.7109375" style="308" customWidth="1"/>
    <col min="3" max="3" width="18.5703125" style="308" customWidth="1"/>
    <col min="4" max="4" width="12.85546875" style="308" customWidth="1"/>
    <col min="5" max="5" width="22.140625" style="308" customWidth="1"/>
    <col min="6" max="6" width="14.42578125" style="308" customWidth="1"/>
    <col min="7" max="7" width="15.5703125" style="308" customWidth="1"/>
    <col min="8" max="8" width="15.28515625" style="308" customWidth="1"/>
    <col min="9" max="9" width="15" style="308" customWidth="1"/>
    <col min="10" max="10" width="16.7109375" style="308" customWidth="1"/>
    <col min="11" max="11" width="16.5703125" style="473" customWidth="1"/>
    <col min="12" max="12" width="17.140625" style="308" customWidth="1"/>
    <col min="13" max="13" width="14.7109375" style="308" customWidth="1"/>
    <col min="14" max="14" width="15.7109375" style="308" customWidth="1"/>
    <col min="15" max="15" width="18.28515625" style="308" customWidth="1"/>
    <col min="16" max="16" width="17.140625" style="473" customWidth="1"/>
    <col min="17" max="17" width="22" style="308" customWidth="1"/>
    <col min="18" max="16384" width="9.140625" style="308"/>
  </cols>
  <sheetData>
    <row r="1" spans="1:17" ht="26.25" customHeight="1">
      <c r="A1" s="1" t="s">
        <v>210</v>
      </c>
    </row>
    <row r="2" spans="1:17" ht="23.25" customHeight="1">
      <c r="A2" s="2" t="s">
        <v>211</v>
      </c>
      <c r="P2" s="765" t="str">
        <f>NDPL!Q1</f>
        <v>JULY-2024</v>
      </c>
      <c r="Q2" s="449"/>
    </row>
    <row r="3" spans="1:17" ht="23.25">
      <c r="A3" s="129" t="s">
        <v>192</v>
      </c>
    </row>
    <row r="4" spans="1:17" ht="24" thickBot="1">
      <c r="A4" s="3"/>
      <c r="G4" s="335"/>
      <c r="H4" s="335"/>
      <c r="I4" s="27" t="s">
        <v>347</v>
      </c>
      <c r="J4" s="335"/>
      <c r="K4" s="707"/>
      <c r="L4" s="335"/>
      <c r="M4" s="335"/>
      <c r="N4" s="27" t="s">
        <v>348</v>
      </c>
      <c r="O4" s="335"/>
      <c r="P4" s="707"/>
    </row>
    <row r="5" spans="1:17" ht="51.75" customHeight="1" thickTop="1" thickBot="1">
      <c r="A5" s="348" t="s">
        <v>8</v>
      </c>
      <c r="B5" s="349" t="s">
        <v>9</v>
      </c>
      <c r="C5" s="350" t="s">
        <v>1</v>
      </c>
      <c r="D5" s="350" t="s">
        <v>2</v>
      </c>
      <c r="E5" s="350" t="s">
        <v>3</v>
      </c>
      <c r="F5" s="350" t="s">
        <v>10</v>
      </c>
      <c r="G5" s="348" t="str">
        <f>NDPL!G5</f>
        <v>FINAL READING 31/07/2024</v>
      </c>
      <c r="H5" s="350" t="str">
        <f>NDPL!H5</f>
        <v>INTIAL READING 01/07/2024</v>
      </c>
      <c r="I5" s="350" t="s">
        <v>4</v>
      </c>
      <c r="J5" s="350" t="s">
        <v>5</v>
      </c>
      <c r="K5" s="717" t="s">
        <v>6</v>
      </c>
      <c r="L5" s="348" t="str">
        <f>NDPL!G5</f>
        <v>FINAL READING 31/07/2024</v>
      </c>
      <c r="M5" s="350" t="str">
        <f>NDPL!H5</f>
        <v>INTIAL READING 01/07/2024</v>
      </c>
      <c r="N5" s="350" t="s">
        <v>4</v>
      </c>
      <c r="O5" s="350" t="s">
        <v>5</v>
      </c>
      <c r="P5" s="717" t="s">
        <v>6</v>
      </c>
      <c r="Q5" s="351" t="s">
        <v>266</v>
      </c>
    </row>
    <row r="6" spans="1:17" ht="14.25" thickTop="1" thickBot="1"/>
    <row r="7" spans="1:17" ht="24" customHeight="1" thickTop="1">
      <c r="A7" s="287" t="s">
        <v>205</v>
      </c>
      <c r="B7" s="35"/>
      <c r="C7" s="36"/>
      <c r="D7" s="36"/>
      <c r="E7" s="36"/>
      <c r="F7" s="36"/>
      <c r="G7" s="431"/>
      <c r="H7" s="429"/>
      <c r="I7" s="429"/>
      <c r="J7" s="429"/>
      <c r="K7" s="759"/>
      <c r="L7" s="450"/>
      <c r="M7" s="344"/>
      <c r="N7" s="429"/>
      <c r="O7" s="429"/>
      <c r="P7" s="766"/>
      <c r="Q7" s="370"/>
    </row>
    <row r="8" spans="1:17" ht="24" customHeight="1">
      <c r="A8" s="451" t="s">
        <v>193</v>
      </c>
      <c r="B8" s="60"/>
      <c r="C8" s="60"/>
      <c r="D8" s="60"/>
      <c r="E8" s="60"/>
      <c r="F8" s="60"/>
      <c r="G8" s="71"/>
      <c r="H8" s="432"/>
      <c r="I8" s="273"/>
      <c r="J8" s="273"/>
      <c r="K8" s="747"/>
      <c r="L8" s="274"/>
      <c r="M8" s="273"/>
      <c r="N8" s="273"/>
      <c r="O8" s="273"/>
      <c r="P8" s="767"/>
      <c r="Q8" s="312"/>
    </row>
    <row r="9" spans="1:17" ht="24" customHeight="1">
      <c r="A9" s="452" t="s">
        <v>194</v>
      </c>
      <c r="B9" s="60"/>
      <c r="C9" s="60"/>
      <c r="D9" s="60"/>
      <c r="E9" s="60"/>
      <c r="F9" s="60"/>
      <c r="G9" s="71"/>
      <c r="H9" s="432"/>
      <c r="I9" s="273"/>
      <c r="J9" s="273"/>
      <c r="K9" s="747"/>
      <c r="L9" s="274"/>
      <c r="M9" s="273"/>
      <c r="N9" s="273"/>
      <c r="O9" s="273"/>
      <c r="P9" s="767"/>
      <c r="Q9" s="312"/>
    </row>
    <row r="10" spans="1:17" ht="24" customHeight="1">
      <c r="A10" s="173">
        <v>1</v>
      </c>
      <c r="B10" s="175" t="s">
        <v>207</v>
      </c>
      <c r="C10" s="286">
        <v>5128430</v>
      </c>
      <c r="D10" s="177" t="s">
        <v>12</v>
      </c>
      <c r="E10" s="176" t="s">
        <v>300</v>
      </c>
      <c r="F10" s="177">
        <v>200</v>
      </c>
      <c r="G10" s="229">
        <v>3445</v>
      </c>
      <c r="H10" s="230">
        <v>3445</v>
      </c>
      <c r="I10" s="216">
        <f t="shared" ref="I10:I15" si="0">G10-H10</f>
        <v>0</v>
      </c>
      <c r="J10" s="216">
        <f t="shared" ref="J10:J15" si="1">$F10*I10</f>
        <v>0</v>
      </c>
      <c r="K10" s="705">
        <f t="shared" ref="K10:K15" si="2">J10/1000000</f>
        <v>0</v>
      </c>
      <c r="L10" s="229">
        <v>83551</v>
      </c>
      <c r="M10" s="230">
        <v>83258</v>
      </c>
      <c r="N10" s="216">
        <f t="shared" ref="N10:N15" si="3">L10-M10</f>
        <v>293</v>
      </c>
      <c r="O10" s="216">
        <f t="shared" ref="O10:O15" si="4">$F10*N10</f>
        <v>58600</v>
      </c>
      <c r="P10" s="705">
        <f t="shared" ref="P10:P15" si="5">O10/1000000</f>
        <v>5.8599999999999999E-2</v>
      </c>
      <c r="Q10" s="312"/>
    </row>
    <row r="11" spans="1:17" ht="24" customHeight="1">
      <c r="A11" s="173">
        <v>2</v>
      </c>
      <c r="B11" s="175" t="s">
        <v>208</v>
      </c>
      <c r="C11" s="286">
        <v>4864807</v>
      </c>
      <c r="D11" s="177" t="s">
        <v>12</v>
      </c>
      <c r="E11" s="176" t="s">
        <v>300</v>
      </c>
      <c r="F11" s="177">
        <v>200</v>
      </c>
      <c r="G11" s="229">
        <v>999718</v>
      </c>
      <c r="H11" s="230">
        <v>999718</v>
      </c>
      <c r="I11" s="216">
        <f>G11-H11</f>
        <v>0</v>
      </c>
      <c r="J11" s="216">
        <f>$F11*I11</f>
        <v>0</v>
      </c>
      <c r="K11" s="705">
        <f>J11/1000000</f>
        <v>0</v>
      </c>
      <c r="L11" s="229">
        <v>27494</v>
      </c>
      <c r="M11" s="230">
        <v>27502</v>
      </c>
      <c r="N11" s="216">
        <f>L11-M11</f>
        <v>-8</v>
      </c>
      <c r="O11" s="216">
        <f>$F11*N11</f>
        <v>-1600</v>
      </c>
      <c r="P11" s="705">
        <f>O11/1000000</f>
        <v>-1.6000000000000001E-3</v>
      </c>
      <c r="Q11" s="324" t="s">
        <v>537</v>
      </c>
    </row>
    <row r="12" spans="1:17" ht="24" customHeight="1">
      <c r="A12" s="173">
        <v>3</v>
      </c>
      <c r="B12" s="175" t="s">
        <v>195</v>
      </c>
      <c r="C12" s="286">
        <v>4864815</v>
      </c>
      <c r="D12" s="177" t="s">
        <v>12</v>
      </c>
      <c r="E12" s="176" t="s">
        <v>300</v>
      </c>
      <c r="F12" s="177">
        <v>200</v>
      </c>
      <c r="G12" s="229">
        <v>999857</v>
      </c>
      <c r="H12" s="230">
        <v>999857</v>
      </c>
      <c r="I12" s="216">
        <f t="shared" si="0"/>
        <v>0</v>
      </c>
      <c r="J12" s="216">
        <f t="shared" si="1"/>
        <v>0</v>
      </c>
      <c r="K12" s="705">
        <f t="shared" si="2"/>
        <v>0</v>
      </c>
      <c r="L12" s="229">
        <v>3125</v>
      </c>
      <c r="M12" s="230">
        <v>3078</v>
      </c>
      <c r="N12" s="216">
        <f t="shared" si="3"/>
        <v>47</v>
      </c>
      <c r="O12" s="216">
        <f t="shared" si="4"/>
        <v>9400</v>
      </c>
      <c r="P12" s="705">
        <f t="shared" si="5"/>
        <v>9.4000000000000004E-3</v>
      </c>
      <c r="Q12" s="312"/>
    </row>
    <row r="13" spans="1:17" ht="24" customHeight="1">
      <c r="A13" s="173">
        <v>4</v>
      </c>
      <c r="B13" s="175" t="s">
        <v>196</v>
      </c>
      <c r="C13" s="286">
        <v>4864918</v>
      </c>
      <c r="D13" s="177" t="s">
        <v>12</v>
      </c>
      <c r="E13" s="176" t="s">
        <v>300</v>
      </c>
      <c r="F13" s="177">
        <v>400</v>
      </c>
      <c r="G13" s="229">
        <v>999726</v>
      </c>
      <c r="H13" s="230">
        <v>999726</v>
      </c>
      <c r="I13" s="216">
        <f t="shared" si="0"/>
        <v>0</v>
      </c>
      <c r="J13" s="216">
        <f t="shared" si="1"/>
        <v>0</v>
      </c>
      <c r="K13" s="705">
        <f t="shared" si="2"/>
        <v>0</v>
      </c>
      <c r="L13" s="229">
        <v>21482</v>
      </c>
      <c r="M13" s="230">
        <v>20868</v>
      </c>
      <c r="N13" s="216">
        <f t="shared" si="3"/>
        <v>614</v>
      </c>
      <c r="O13" s="216">
        <f t="shared" si="4"/>
        <v>245600</v>
      </c>
      <c r="P13" s="705">
        <f t="shared" si="5"/>
        <v>0.24560000000000001</v>
      </c>
      <c r="Q13" s="312"/>
    </row>
    <row r="14" spans="1:17" ht="24" customHeight="1">
      <c r="A14" s="173">
        <v>5</v>
      </c>
      <c r="B14" s="175" t="s">
        <v>356</v>
      </c>
      <c r="C14" s="286">
        <v>4864894</v>
      </c>
      <c r="D14" s="177" t="s">
        <v>12</v>
      </c>
      <c r="E14" s="176" t="s">
        <v>300</v>
      </c>
      <c r="F14" s="177">
        <v>800</v>
      </c>
      <c r="G14" s="229">
        <v>999265</v>
      </c>
      <c r="H14" s="230">
        <v>999257</v>
      </c>
      <c r="I14" s="216">
        <f t="shared" si="0"/>
        <v>8</v>
      </c>
      <c r="J14" s="216">
        <f t="shared" si="1"/>
        <v>6400</v>
      </c>
      <c r="K14" s="705">
        <f t="shared" si="2"/>
        <v>6.4000000000000003E-3</v>
      </c>
      <c r="L14" s="229">
        <v>1387</v>
      </c>
      <c r="M14" s="230">
        <v>1211</v>
      </c>
      <c r="N14" s="216">
        <f t="shared" si="3"/>
        <v>176</v>
      </c>
      <c r="O14" s="216">
        <f t="shared" si="4"/>
        <v>140800</v>
      </c>
      <c r="P14" s="705">
        <f t="shared" si="5"/>
        <v>0.14080000000000001</v>
      </c>
      <c r="Q14" s="312"/>
    </row>
    <row r="15" spans="1:17" ht="24" customHeight="1">
      <c r="A15" s="173">
        <v>6</v>
      </c>
      <c r="B15" s="175" t="s">
        <v>355</v>
      </c>
      <c r="C15" s="286">
        <v>5128425</v>
      </c>
      <c r="D15" s="177" t="s">
        <v>12</v>
      </c>
      <c r="E15" s="176" t="s">
        <v>300</v>
      </c>
      <c r="F15" s="177">
        <v>400</v>
      </c>
      <c r="G15" s="229">
        <v>2201</v>
      </c>
      <c r="H15" s="230">
        <v>2201</v>
      </c>
      <c r="I15" s="216">
        <f t="shared" si="0"/>
        <v>0</v>
      </c>
      <c r="J15" s="216">
        <f t="shared" si="1"/>
        <v>0</v>
      </c>
      <c r="K15" s="705">
        <f t="shared" si="2"/>
        <v>0</v>
      </c>
      <c r="L15" s="229">
        <v>6489</v>
      </c>
      <c r="M15" s="230">
        <v>6520</v>
      </c>
      <c r="N15" s="216">
        <f t="shared" si="3"/>
        <v>-31</v>
      </c>
      <c r="O15" s="216">
        <f t="shared" si="4"/>
        <v>-12400</v>
      </c>
      <c r="P15" s="705">
        <f t="shared" si="5"/>
        <v>-1.24E-2</v>
      </c>
      <c r="Q15" s="312"/>
    </row>
    <row r="16" spans="1:17" ht="24" customHeight="1">
      <c r="A16" s="453" t="s">
        <v>197</v>
      </c>
      <c r="B16" s="175"/>
      <c r="C16" s="286"/>
      <c r="D16" s="177"/>
      <c r="E16" s="175"/>
      <c r="F16" s="177"/>
      <c r="G16" s="229"/>
      <c r="H16" s="230"/>
      <c r="I16" s="216"/>
      <c r="J16" s="216"/>
      <c r="K16" s="705"/>
      <c r="L16" s="229"/>
      <c r="M16" s="230"/>
      <c r="N16" s="216"/>
      <c r="O16" s="216"/>
      <c r="P16" s="705"/>
      <c r="Q16" s="312"/>
    </row>
    <row r="17" spans="1:17" ht="24" customHeight="1">
      <c r="A17" s="173">
        <v>7</v>
      </c>
      <c r="B17" s="175" t="s">
        <v>209</v>
      </c>
      <c r="C17" s="286">
        <v>4865164</v>
      </c>
      <c r="D17" s="177" t="s">
        <v>12</v>
      </c>
      <c r="E17" s="176" t="s">
        <v>300</v>
      </c>
      <c r="F17" s="177">
        <v>666.66700000000003</v>
      </c>
      <c r="G17" s="229">
        <v>999406</v>
      </c>
      <c r="H17" s="230">
        <v>999406</v>
      </c>
      <c r="I17" s="216">
        <f>G17-H17</f>
        <v>0</v>
      </c>
      <c r="J17" s="216">
        <f>$F17*I17</f>
        <v>0</v>
      </c>
      <c r="K17" s="705">
        <f>J17/1000000</f>
        <v>0</v>
      </c>
      <c r="L17" s="229">
        <v>998465</v>
      </c>
      <c r="M17" s="230">
        <v>998912</v>
      </c>
      <c r="N17" s="216">
        <f>L17-M17</f>
        <v>-447</v>
      </c>
      <c r="O17" s="216">
        <f>$F17*N17</f>
        <v>-298000.14900000003</v>
      </c>
      <c r="P17" s="705">
        <f>O17/1000000</f>
        <v>-0.29800014900000005</v>
      </c>
      <c r="Q17" s="312"/>
    </row>
    <row r="18" spans="1:17" ht="24" customHeight="1">
      <c r="A18" s="173">
        <v>8</v>
      </c>
      <c r="B18" s="175" t="s">
        <v>208</v>
      </c>
      <c r="C18" s="286">
        <v>4864845</v>
      </c>
      <c r="D18" s="177" t="s">
        <v>12</v>
      </c>
      <c r="E18" s="176" t="s">
        <v>300</v>
      </c>
      <c r="F18" s="177">
        <v>1000</v>
      </c>
      <c r="G18" s="229">
        <v>984</v>
      </c>
      <c r="H18" s="230">
        <v>984</v>
      </c>
      <c r="I18" s="216">
        <f>G18-H18</f>
        <v>0</v>
      </c>
      <c r="J18" s="216">
        <f>$F18*I18</f>
        <v>0</v>
      </c>
      <c r="K18" s="705">
        <f>J18/1000000</f>
        <v>0</v>
      </c>
      <c r="L18" s="229">
        <v>1333</v>
      </c>
      <c r="M18" s="230">
        <v>1082</v>
      </c>
      <c r="N18" s="216">
        <f>L18-M18</f>
        <v>251</v>
      </c>
      <c r="O18" s="216">
        <f>$F18*N18</f>
        <v>251000</v>
      </c>
      <c r="P18" s="705">
        <f>O18/1000000</f>
        <v>0.251</v>
      </c>
      <c r="Q18" s="312"/>
    </row>
    <row r="19" spans="1:17" ht="24" customHeight="1">
      <c r="A19" s="173">
        <v>9</v>
      </c>
      <c r="B19" s="60" t="s">
        <v>508</v>
      </c>
      <c r="C19" s="286" t="s">
        <v>509</v>
      </c>
      <c r="D19" s="691" t="s">
        <v>432</v>
      </c>
      <c r="E19" s="189" t="s">
        <v>300</v>
      </c>
      <c r="F19" s="177">
        <v>2</v>
      </c>
      <c r="G19" s="229">
        <v>0</v>
      </c>
      <c r="H19" s="230">
        <v>0</v>
      </c>
      <c r="I19" s="216">
        <f>G19-H19</f>
        <v>0</v>
      </c>
      <c r="J19" s="216">
        <f>$F19*I19</f>
        <v>0</v>
      </c>
      <c r="K19" s="705">
        <f>J19/1000000</f>
        <v>0</v>
      </c>
      <c r="L19" s="229">
        <v>262500</v>
      </c>
      <c r="M19" s="230">
        <v>239100</v>
      </c>
      <c r="N19" s="216">
        <f>L19-M19</f>
        <v>23400</v>
      </c>
      <c r="O19" s="216">
        <f>$F19*N19</f>
        <v>46800</v>
      </c>
      <c r="P19" s="705">
        <f>O19/1000000</f>
        <v>4.6800000000000001E-2</v>
      </c>
      <c r="Q19" s="519"/>
    </row>
    <row r="20" spans="1:17" ht="24" customHeight="1">
      <c r="A20" s="173"/>
      <c r="B20" s="175"/>
      <c r="C20" s="286"/>
      <c r="D20" s="177"/>
      <c r="E20" s="176"/>
      <c r="F20" s="177"/>
      <c r="G20" s="229"/>
      <c r="H20" s="230"/>
      <c r="I20" s="216"/>
      <c r="J20" s="216"/>
      <c r="K20" s="705"/>
      <c r="L20" s="229"/>
      <c r="M20" s="230"/>
      <c r="N20" s="216"/>
      <c r="O20" s="216"/>
      <c r="P20" s="705"/>
      <c r="Q20" s="312"/>
    </row>
    <row r="21" spans="1:17" ht="24" customHeight="1">
      <c r="A21" s="174"/>
      <c r="B21" s="454" t="s">
        <v>204</v>
      </c>
      <c r="C21" s="455"/>
      <c r="D21" s="177"/>
      <c r="E21" s="175"/>
      <c r="F21" s="190"/>
      <c r="G21" s="229"/>
      <c r="H21" s="230"/>
      <c r="I21" s="216"/>
      <c r="J21" s="216"/>
      <c r="K21" s="718">
        <f>SUM(K10:K20)</f>
        <v>6.4000000000000003E-3</v>
      </c>
      <c r="L21" s="229"/>
      <c r="M21" s="230"/>
      <c r="N21" s="216"/>
      <c r="O21" s="216"/>
      <c r="P21" s="718">
        <f>SUM(P10:P20)</f>
        <v>0.44019985099999992</v>
      </c>
      <c r="Q21" s="312"/>
    </row>
    <row r="22" spans="1:17" ht="24" customHeight="1">
      <c r="A22" s="174"/>
      <c r="B22" s="105"/>
      <c r="C22" s="455"/>
      <c r="D22" s="177"/>
      <c r="E22" s="175"/>
      <c r="F22" s="190"/>
      <c r="G22" s="229"/>
      <c r="H22" s="230"/>
      <c r="I22" s="216"/>
      <c r="J22" s="216"/>
      <c r="K22" s="705"/>
      <c r="L22" s="229"/>
      <c r="M22" s="230"/>
      <c r="N22" s="216"/>
      <c r="O22" s="216"/>
      <c r="P22" s="705"/>
      <c r="Q22" s="312"/>
    </row>
    <row r="23" spans="1:17" ht="24" customHeight="1">
      <c r="A23" s="453" t="s">
        <v>198</v>
      </c>
      <c r="B23" s="60"/>
      <c r="C23" s="456"/>
      <c r="D23" s="190"/>
      <c r="E23" s="60"/>
      <c r="F23" s="190"/>
      <c r="G23" s="229"/>
      <c r="H23" s="230"/>
      <c r="I23" s="216"/>
      <c r="J23" s="216"/>
      <c r="K23" s="705"/>
      <c r="L23" s="229"/>
      <c r="M23" s="230"/>
      <c r="N23" s="216"/>
      <c r="O23" s="216"/>
      <c r="P23" s="705"/>
      <c r="Q23" s="312"/>
    </row>
    <row r="24" spans="1:17" ht="24" customHeight="1">
      <c r="A24" s="174"/>
      <c r="B24" s="60"/>
      <c r="C24" s="456"/>
      <c r="D24" s="190"/>
      <c r="E24" s="60"/>
      <c r="F24" s="190"/>
      <c r="G24" s="229"/>
      <c r="H24" s="230"/>
      <c r="I24" s="216"/>
      <c r="J24" s="216"/>
      <c r="K24" s="705"/>
      <c r="L24" s="229"/>
      <c r="M24" s="230"/>
      <c r="N24" s="216"/>
      <c r="O24" s="216"/>
      <c r="P24" s="705"/>
      <c r="Q24" s="312"/>
    </row>
    <row r="25" spans="1:17" ht="24" customHeight="1">
      <c r="A25" s="173">
        <v>10</v>
      </c>
      <c r="B25" s="60" t="s">
        <v>199</v>
      </c>
      <c r="C25" s="286">
        <v>4902594</v>
      </c>
      <c r="D25" s="190" t="s">
        <v>12</v>
      </c>
      <c r="E25" s="176" t="s">
        <v>300</v>
      </c>
      <c r="F25" s="177">
        <v>500</v>
      </c>
      <c r="G25" s="229">
        <v>293</v>
      </c>
      <c r="H25" s="230">
        <v>221</v>
      </c>
      <c r="I25" s="216">
        <f t="shared" ref="I25:I30" si="6">G25-H25</f>
        <v>72</v>
      </c>
      <c r="J25" s="216">
        <f t="shared" ref="J25:J30" si="7">$F25*I25</f>
        <v>36000</v>
      </c>
      <c r="K25" s="705">
        <f t="shared" ref="K25:K30" si="8">J25/1000000</f>
        <v>3.5999999999999997E-2</v>
      </c>
      <c r="L25" s="229">
        <v>1184</v>
      </c>
      <c r="M25" s="230">
        <v>1146</v>
      </c>
      <c r="N25" s="216">
        <f t="shared" ref="N25:N30" si="9">L25-M25</f>
        <v>38</v>
      </c>
      <c r="O25" s="216">
        <f t="shared" ref="O25:O30" si="10">$F25*N25</f>
        <v>19000</v>
      </c>
      <c r="P25" s="705">
        <f t="shared" ref="P25:P30" si="11">O25/1000000</f>
        <v>1.9E-2</v>
      </c>
      <c r="Q25" s="519"/>
    </row>
    <row r="26" spans="1:17" ht="24" customHeight="1">
      <c r="A26" s="173">
        <v>11</v>
      </c>
      <c r="B26" s="60" t="s">
        <v>200</v>
      </c>
      <c r="C26" s="286">
        <v>4865067</v>
      </c>
      <c r="D26" s="190" t="s">
        <v>12</v>
      </c>
      <c r="E26" s="176" t="s">
        <v>300</v>
      </c>
      <c r="F26" s="177">
        <v>100</v>
      </c>
      <c r="G26" s="229">
        <v>139</v>
      </c>
      <c r="H26" s="230">
        <v>105</v>
      </c>
      <c r="I26" s="216">
        <f t="shared" si="6"/>
        <v>34</v>
      </c>
      <c r="J26" s="216">
        <f t="shared" si="7"/>
        <v>3400</v>
      </c>
      <c r="K26" s="705">
        <f t="shared" si="8"/>
        <v>3.3999999999999998E-3</v>
      </c>
      <c r="L26" s="229">
        <v>1893</v>
      </c>
      <c r="M26" s="230">
        <v>1855</v>
      </c>
      <c r="N26" s="216">
        <f t="shared" si="9"/>
        <v>38</v>
      </c>
      <c r="O26" s="216">
        <f t="shared" si="10"/>
        <v>3800</v>
      </c>
      <c r="P26" s="705">
        <f t="shared" si="11"/>
        <v>3.8E-3</v>
      </c>
      <c r="Q26" s="312"/>
    </row>
    <row r="27" spans="1:17" ht="24" customHeight="1">
      <c r="A27" s="173">
        <v>12</v>
      </c>
      <c r="B27" s="60" t="s">
        <v>201</v>
      </c>
      <c r="C27" s="286">
        <v>4902562</v>
      </c>
      <c r="D27" s="190" t="s">
        <v>12</v>
      </c>
      <c r="E27" s="176" t="s">
        <v>300</v>
      </c>
      <c r="F27" s="177">
        <v>75</v>
      </c>
      <c r="G27" s="229">
        <v>5040</v>
      </c>
      <c r="H27" s="230">
        <v>4896</v>
      </c>
      <c r="I27" s="216">
        <f t="shared" si="6"/>
        <v>144</v>
      </c>
      <c r="J27" s="216">
        <f t="shared" si="7"/>
        <v>10800</v>
      </c>
      <c r="K27" s="705">
        <f t="shared" si="8"/>
        <v>1.0800000000000001E-2</v>
      </c>
      <c r="L27" s="229">
        <v>81203</v>
      </c>
      <c r="M27" s="230">
        <v>80700</v>
      </c>
      <c r="N27" s="216">
        <f t="shared" si="9"/>
        <v>503</v>
      </c>
      <c r="O27" s="216">
        <f t="shared" si="10"/>
        <v>37725</v>
      </c>
      <c r="P27" s="705">
        <f t="shared" si="11"/>
        <v>3.7725000000000002E-2</v>
      </c>
      <c r="Q27" s="320"/>
    </row>
    <row r="28" spans="1:17" ht="19.5" customHeight="1">
      <c r="A28" s="173">
        <v>13</v>
      </c>
      <c r="B28" s="60" t="s">
        <v>201</v>
      </c>
      <c r="C28" s="343">
        <v>4865088</v>
      </c>
      <c r="D28" s="689" t="s">
        <v>12</v>
      </c>
      <c r="E28" s="176" t="s">
        <v>300</v>
      </c>
      <c r="F28" s="690">
        <v>75</v>
      </c>
      <c r="G28" s="229">
        <v>0</v>
      </c>
      <c r="H28" s="230">
        <v>0</v>
      </c>
      <c r="I28" s="216">
        <f>G28-H28</f>
        <v>0</v>
      </c>
      <c r="J28" s="216">
        <f>$F28*I28</f>
        <v>0</v>
      </c>
      <c r="K28" s="705">
        <f>J28/1000000</f>
        <v>0</v>
      </c>
      <c r="L28" s="229">
        <v>22</v>
      </c>
      <c r="M28" s="230">
        <v>22</v>
      </c>
      <c r="N28" s="216">
        <f>L28-M28</f>
        <v>0</v>
      </c>
      <c r="O28" s="216">
        <f>$F28*N28</f>
        <v>0</v>
      </c>
      <c r="P28" s="705">
        <f>O28/1000000</f>
        <v>0</v>
      </c>
      <c r="Q28" s="324"/>
    </row>
    <row r="29" spans="1:17" ht="24" customHeight="1">
      <c r="A29" s="173">
        <v>14</v>
      </c>
      <c r="B29" s="60" t="s">
        <v>202</v>
      </c>
      <c r="C29" s="286">
        <v>4902552</v>
      </c>
      <c r="D29" s="190" t="s">
        <v>12</v>
      </c>
      <c r="E29" s="176" t="s">
        <v>300</v>
      </c>
      <c r="F29" s="520">
        <v>75</v>
      </c>
      <c r="G29" s="229">
        <v>837</v>
      </c>
      <c r="H29" s="230">
        <v>797</v>
      </c>
      <c r="I29" s="216">
        <f t="shared" si="6"/>
        <v>40</v>
      </c>
      <c r="J29" s="216">
        <f t="shared" si="7"/>
        <v>3000</v>
      </c>
      <c r="K29" s="705">
        <f t="shared" si="8"/>
        <v>3.0000000000000001E-3</v>
      </c>
      <c r="L29" s="229">
        <v>6244</v>
      </c>
      <c r="M29" s="230">
        <v>6190</v>
      </c>
      <c r="N29" s="216">
        <f t="shared" si="9"/>
        <v>54</v>
      </c>
      <c r="O29" s="216">
        <f t="shared" si="10"/>
        <v>4050</v>
      </c>
      <c r="P29" s="705">
        <f t="shared" si="11"/>
        <v>4.0499999999999998E-3</v>
      </c>
      <c r="Q29" s="312"/>
    </row>
    <row r="30" spans="1:17" ht="24" customHeight="1">
      <c r="A30" s="173">
        <v>15</v>
      </c>
      <c r="B30" s="60" t="s">
        <v>202</v>
      </c>
      <c r="C30" s="286">
        <v>4865075</v>
      </c>
      <c r="D30" s="190" t="s">
        <v>12</v>
      </c>
      <c r="E30" s="176" t="s">
        <v>300</v>
      </c>
      <c r="F30" s="177">
        <v>100</v>
      </c>
      <c r="G30" s="229">
        <v>10371</v>
      </c>
      <c r="H30" s="230">
        <v>10316</v>
      </c>
      <c r="I30" s="216">
        <f t="shared" si="6"/>
        <v>55</v>
      </c>
      <c r="J30" s="216">
        <f t="shared" si="7"/>
        <v>5500</v>
      </c>
      <c r="K30" s="705">
        <f t="shared" si="8"/>
        <v>5.4999999999999997E-3</v>
      </c>
      <c r="L30" s="229">
        <v>9073</v>
      </c>
      <c r="M30" s="230">
        <v>8930</v>
      </c>
      <c r="N30" s="216">
        <f t="shared" si="9"/>
        <v>143</v>
      </c>
      <c r="O30" s="216">
        <f t="shared" si="10"/>
        <v>14300</v>
      </c>
      <c r="P30" s="705">
        <f t="shared" si="11"/>
        <v>1.43E-2</v>
      </c>
      <c r="Q30" s="319"/>
    </row>
    <row r="31" spans="1:17" ht="24" customHeight="1">
      <c r="A31" s="173"/>
      <c r="B31" s="60"/>
      <c r="C31" s="286"/>
      <c r="D31" s="190"/>
      <c r="E31" s="176"/>
      <c r="F31" s="177"/>
      <c r="G31" s="229"/>
      <c r="H31" s="230"/>
      <c r="I31" s="216"/>
      <c r="J31" s="216"/>
      <c r="K31" s="705"/>
      <c r="L31" s="229"/>
      <c r="M31" s="230"/>
      <c r="N31" s="216"/>
      <c r="O31" s="216"/>
      <c r="P31" s="705"/>
      <c r="Q31" s="319"/>
    </row>
    <row r="32" spans="1:17" ht="20.100000000000001" customHeight="1" thickBot="1">
      <c r="A32" s="44"/>
      <c r="B32" s="45"/>
      <c r="C32" s="46"/>
      <c r="D32" s="47"/>
      <c r="E32" s="48"/>
      <c r="F32" s="48"/>
      <c r="G32" s="49"/>
      <c r="H32" s="345"/>
      <c r="I32" s="345"/>
      <c r="J32" s="345"/>
      <c r="K32" s="748"/>
      <c r="L32" s="457"/>
      <c r="M32" s="345"/>
      <c r="N32" s="345"/>
      <c r="O32" s="345"/>
      <c r="P32" s="768"/>
      <c r="Q32" s="379"/>
    </row>
    <row r="33" spans="1:17" ht="13.5" thickTop="1">
      <c r="A33" s="43"/>
      <c r="B33" s="51"/>
      <c r="C33" s="38"/>
      <c r="D33" s="40"/>
      <c r="E33" s="39"/>
      <c r="F33" s="39"/>
      <c r="G33" s="52"/>
      <c r="H33" s="432"/>
      <c r="I33" s="273"/>
      <c r="J33" s="273"/>
      <c r="K33" s="747"/>
      <c r="L33" s="432"/>
      <c r="M33" s="432"/>
      <c r="N33" s="273"/>
      <c r="O33" s="273"/>
      <c r="P33" s="747"/>
    </row>
    <row r="34" spans="1:17">
      <c r="A34" s="43"/>
      <c r="B34" s="51"/>
      <c r="C34" s="38"/>
      <c r="D34" s="40"/>
      <c r="E34" s="39"/>
      <c r="F34" s="39"/>
      <c r="G34" s="52"/>
      <c r="H34" s="432"/>
      <c r="I34" s="273"/>
      <c r="J34" s="273"/>
      <c r="K34" s="747"/>
      <c r="L34" s="432"/>
      <c r="M34" s="432"/>
      <c r="N34" s="273"/>
      <c r="O34" s="273"/>
      <c r="P34" s="747"/>
    </row>
    <row r="35" spans="1:17">
      <c r="A35" s="432"/>
      <c r="B35" s="342"/>
      <c r="C35" s="342"/>
      <c r="D35" s="342"/>
      <c r="E35" s="342"/>
      <c r="F35" s="342"/>
      <c r="G35" s="342"/>
      <c r="H35" s="342"/>
      <c r="I35" s="342"/>
      <c r="J35" s="342"/>
      <c r="K35" s="755"/>
      <c r="L35" s="342"/>
      <c r="M35" s="342"/>
      <c r="N35" s="342"/>
      <c r="O35" s="342"/>
      <c r="P35" s="755"/>
    </row>
    <row r="36" spans="1:17" ht="20.25">
      <c r="A36" s="120"/>
      <c r="B36" s="454" t="s">
        <v>203</v>
      </c>
      <c r="C36" s="458"/>
      <c r="D36" s="458"/>
      <c r="E36" s="458"/>
      <c r="F36" s="458"/>
      <c r="G36" s="458"/>
      <c r="H36" s="458"/>
      <c r="I36" s="458"/>
      <c r="J36" s="458"/>
      <c r="K36" s="762">
        <f>SUM(K25:K32)</f>
        <v>5.8699999999999995E-2</v>
      </c>
      <c r="L36" s="459"/>
      <c r="M36" s="459"/>
      <c r="N36" s="459"/>
      <c r="O36" s="459"/>
      <c r="P36" s="762">
        <f>SUM(P25:P32)</f>
        <v>7.8875000000000001E-2</v>
      </c>
    </row>
    <row r="37" spans="1:17" ht="20.25">
      <c r="A37" s="65"/>
      <c r="B37" s="454" t="s">
        <v>204</v>
      </c>
      <c r="C37" s="456"/>
      <c r="D37" s="456"/>
      <c r="E37" s="456"/>
      <c r="F37" s="456"/>
      <c r="G37" s="456"/>
      <c r="H37" s="456"/>
      <c r="I37" s="456"/>
      <c r="J37" s="456"/>
      <c r="K37" s="762">
        <f>K21</f>
        <v>6.4000000000000003E-3</v>
      </c>
      <c r="L37" s="459"/>
      <c r="M37" s="459"/>
      <c r="N37" s="459"/>
      <c r="O37" s="459"/>
      <c r="P37" s="762">
        <f>P21</f>
        <v>0.44019985099999992</v>
      </c>
    </row>
    <row r="38" spans="1:17" ht="18">
      <c r="A38" s="65"/>
      <c r="B38" s="60"/>
      <c r="C38" s="63"/>
      <c r="D38" s="63"/>
      <c r="E38" s="63"/>
      <c r="F38" s="63"/>
      <c r="G38" s="63"/>
      <c r="H38" s="63"/>
      <c r="I38" s="63"/>
      <c r="J38" s="63"/>
      <c r="K38" s="763"/>
      <c r="L38" s="460"/>
      <c r="M38" s="460"/>
      <c r="N38" s="460"/>
      <c r="O38" s="460"/>
      <c r="P38" s="763"/>
    </row>
    <row r="39" spans="1:17" ht="3" customHeight="1">
      <c r="A39" s="65"/>
      <c r="B39" s="60"/>
      <c r="C39" s="63"/>
      <c r="D39" s="63"/>
      <c r="E39" s="63"/>
      <c r="F39" s="63"/>
      <c r="G39" s="63"/>
      <c r="H39" s="63"/>
      <c r="I39" s="63"/>
      <c r="J39" s="63"/>
      <c r="K39" s="763"/>
      <c r="L39" s="460"/>
      <c r="M39" s="460"/>
      <c r="N39" s="460"/>
      <c r="O39" s="460"/>
      <c r="P39" s="763"/>
    </row>
    <row r="40" spans="1:17" ht="23.25">
      <c r="A40" s="65"/>
      <c r="B40" s="270" t="s">
        <v>206</v>
      </c>
      <c r="C40" s="461"/>
      <c r="D40" s="3"/>
      <c r="E40" s="3"/>
      <c r="F40" s="3"/>
      <c r="G40" s="3"/>
      <c r="H40" s="3"/>
      <c r="I40" s="3"/>
      <c r="J40" s="3"/>
      <c r="K40" s="463">
        <f>SUM(K36:K39)</f>
        <v>6.5099999999999991E-2</v>
      </c>
      <c r="L40" s="462"/>
      <c r="M40" s="462"/>
      <c r="N40" s="462"/>
      <c r="O40" s="462"/>
      <c r="P40" s="463">
        <f>SUM(P36:P39)</f>
        <v>0.51907485099999995</v>
      </c>
    </row>
    <row r="42" spans="1:17" ht="13.5" thickBot="1"/>
    <row r="43" spans="1:17">
      <c r="A43" s="385"/>
      <c r="B43" s="386"/>
      <c r="C43" s="386"/>
      <c r="D43" s="386"/>
      <c r="E43" s="386"/>
      <c r="F43" s="386"/>
      <c r="G43" s="386"/>
      <c r="H43" s="380"/>
      <c r="I43" s="380"/>
      <c r="J43" s="380"/>
      <c r="K43" s="620"/>
      <c r="L43" s="380"/>
      <c r="M43" s="380"/>
      <c r="N43" s="380"/>
      <c r="O43" s="380"/>
      <c r="P43" s="620"/>
      <c r="Q43" s="381"/>
    </row>
    <row r="44" spans="1:17" ht="23.25">
      <c r="A44" s="387" t="s">
        <v>282</v>
      </c>
      <c r="B44" s="388"/>
      <c r="C44" s="388"/>
      <c r="D44" s="388"/>
      <c r="E44" s="388"/>
      <c r="F44" s="388"/>
      <c r="G44" s="388"/>
      <c r="H44" s="335"/>
      <c r="I44" s="335"/>
      <c r="J44" s="335"/>
      <c r="K44" s="707"/>
      <c r="L44" s="335"/>
      <c r="M44" s="335"/>
      <c r="N44" s="335"/>
      <c r="O44" s="335"/>
      <c r="P44" s="707"/>
      <c r="Q44" s="382"/>
    </row>
    <row r="45" spans="1:17">
      <c r="A45" s="389"/>
      <c r="B45" s="388"/>
      <c r="C45" s="388"/>
      <c r="D45" s="388"/>
      <c r="E45" s="388"/>
      <c r="F45" s="388"/>
      <c r="G45" s="388"/>
      <c r="H45" s="335"/>
      <c r="I45" s="335"/>
      <c r="J45" s="335"/>
      <c r="K45" s="707"/>
      <c r="L45" s="335"/>
      <c r="M45" s="335"/>
      <c r="N45" s="335"/>
      <c r="O45" s="335"/>
      <c r="P45" s="707"/>
      <c r="Q45" s="382"/>
    </row>
    <row r="46" spans="1:17" ht="18">
      <c r="A46" s="390"/>
      <c r="B46" s="391"/>
      <c r="C46" s="391"/>
      <c r="D46" s="391"/>
      <c r="E46" s="391"/>
      <c r="F46" s="391"/>
      <c r="G46" s="391"/>
      <c r="H46" s="335"/>
      <c r="I46" s="335"/>
      <c r="J46" s="378"/>
      <c r="K46" s="764" t="s">
        <v>294</v>
      </c>
      <c r="L46" s="335"/>
      <c r="M46" s="335"/>
      <c r="N46" s="335"/>
      <c r="O46" s="335"/>
      <c r="P46" s="769" t="s">
        <v>295</v>
      </c>
      <c r="Q46" s="382"/>
    </row>
    <row r="47" spans="1:17">
      <c r="A47" s="392"/>
      <c r="B47" s="65"/>
      <c r="C47" s="65"/>
      <c r="D47" s="65"/>
      <c r="E47" s="65"/>
      <c r="F47" s="65"/>
      <c r="G47" s="65"/>
      <c r="H47" s="335"/>
      <c r="I47" s="335"/>
      <c r="J47" s="335"/>
      <c r="K47" s="707"/>
      <c r="L47" s="335"/>
      <c r="M47" s="335"/>
      <c r="N47" s="335"/>
      <c r="O47" s="335"/>
      <c r="P47" s="707"/>
      <c r="Q47" s="382"/>
    </row>
    <row r="48" spans="1:17">
      <c r="A48" s="392"/>
      <c r="B48" s="65"/>
      <c r="C48" s="65"/>
      <c r="D48" s="65"/>
      <c r="E48" s="65"/>
      <c r="F48" s="65"/>
      <c r="G48" s="65"/>
      <c r="H48" s="335"/>
      <c r="I48" s="335"/>
      <c r="J48" s="335"/>
      <c r="K48" s="707"/>
      <c r="L48" s="335"/>
      <c r="M48" s="335"/>
      <c r="N48" s="335"/>
      <c r="O48" s="335"/>
      <c r="P48" s="707"/>
      <c r="Q48" s="382"/>
    </row>
    <row r="49" spans="1:17" ht="23.25">
      <c r="A49" s="387" t="s">
        <v>285</v>
      </c>
      <c r="B49" s="394"/>
      <c r="C49" s="394"/>
      <c r="D49" s="395"/>
      <c r="E49" s="395"/>
      <c r="F49" s="396"/>
      <c r="G49" s="395"/>
      <c r="H49" s="335"/>
      <c r="I49" s="335"/>
      <c r="J49" s="335"/>
      <c r="K49" s="463">
        <f>K40</f>
        <v>6.5099999999999991E-2</v>
      </c>
      <c r="L49" s="391" t="s">
        <v>283</v>
      </c>
      <c r="M49" s="335"/>
      <c r="N49" s="335"/>
      <c r="O49" s="335"/>
      <c r="P49" s="463">
        <f>P40</f>
        <v>0.51907485099999995</v>
      </c>
      <c r="Q49" s="464" t="s">
        <v>283</v>
      </c>
    </row>
    <row r="50" spans="1:17" ht="23.25">
      <c r="A50" s="465"/>
      <c r="B50" s="400"/>
      <c r="C50" s="400"/>
      <c r="D50" s="388"/>
      <c r="E50" s="388"/>
      <c r="F50" s="401"/>
      <c r="G50" s="388"/>
      <c r="H50" s="335"/>
      <c r="I50" s="335"/>
      <c r="J50" s="335"/>
      <c r="K50" s="463"/>
      <c r="L50" s="441"/>
      <c r="M50" s="335"/>
      <c r="N50" s="335"/>
      <c r="O50" s="335"/>
      <c r="P50" s="463"/>
      <c r="Q50" s="466"/>
    </row>
    <row r="51" spans="1:17" ht="23.25">
      <c r="A51" s="467" t="s">
        <v>284</v>
      </c>
      <c r="B51" s="26"/>
      <c r="C51" s="26"/>
      <c r="D51" s="388"/>
      <c r="E51" s="388"/>
      <c r="F51" s="404"/>
      <c r="G51" s="395"/>
      <c r="H51" s="335"/>
      <c r="I51" s="335"/>
      <c r="J51" s="335"/>
      <c r="K51" s="463">
        <f>'STEPPED UP GENCO'!K75</f>
        <v>-7.9521887200000002E-2</v>
      </c>
      <c r="L51" s="391" t="s">
        <v>283</v>
      </c>
      <c r="M51" s="335"/>
      <c r="N51" s="335"/>
      <c r="O51" s="335"/>
      <c r="P51" s="463">
        <f>'STEPPED UP GENCO'!P75</f>
        <v>1.22109E-2</v>
      </c>
      <c r="Q51" s="464" t="s">
        <v>283</v>
      </c>
    </row>
    <row r="52" spans="1:17" ht="6.75" customHeight="1">
      <c r="A52" s="405"/>
      <c r="B52" s="335"/>
      <c r="C52" s="335"/>
      <c r="D52" s="335"/>
      <c r="E52" s="335"/>
      <c r="F52" s="335"/>
      <c r="G52" s="335"/>
      <c r="H52" s="335"/>
      <c r="I52" s="335"/>
      <c r="J52" s="335"/>
      <c r="K52" s="707"/>
      <c r="L52" s="335"/>
      <c r="M52" s="335"/>
      <c r="N52" s="335"/>
      <c r="O52" s="335"/>
      <c r="P52" s="707"/>
      <c r="Q52" s="382"/>
    </row>
    <row r="53" spans="1:17" ht="6.75" customHeight="1">
      <c r="A53" s="405"/>
      <c r="B53" s="335"/>
      <c r="C53" s="335"/>
      <c r="D53" s="335"/>
      <c r="E53" s="335"/>
      <c r="F53" s="335"/>
      <c r="G53" s="335"/>
      <c r="H53" s="335"/>
      <c r="I53" s="335"/>
      <c r="J53" s="335"/>
      <c r="K53" s="707"/>
      <c r="L53" s="335"/>
      <c r="M53" s="335"/>
      <c r="N53" s="335"/>
      <c r="O53" s="335"/>
      <c r="P53" s="707"/>
      <c r="Q53" s="382"/>
    </row>
    <row r="54" spans="1:17" ht="6.75" customHeight="1">
      <c r="A54" s="405"/>
      <c r="B54" s="335"/>
      <c r="C54" s="335"/>
      <c r="D54" s="335"/>
      <c r="E54" s="335"/>
      <c r="F54" s="335"/>
      <c r="G54" s="335"/>
      <c r="H54" s="335"/>
      <c r="I54" s="335"/>
      <c r="J54" s="335"/>
      <c r="K54" s="707"/>
      <c r="L54" s="335"/>
      <c r="M54" s="335"/>
      <c r="N54" s="335"/>
      <c r="O54" s="335"/>
      <c r="P54" s="707"/>
      <c r="Q54" s="382"/>
    </row>
    <row r="55" spans="1:17" ht="26.25" customHeight="1">
      <c r="A55" s="405"/>
      <c r="B55" s="335"/>
      <c r="C55" s="335"/>
      <c r="D55" s="335"/>
      <c r="E55" s="335"/>
      <c r="F55" s="335"/>
      <c r="G55" s="335"/>
      <c r="H55" s="394"/>
      <c r="I55" s="394"/>
      <c r="J55" s="468" t="s">
        <v>286</v>
      </c>
      <c r="K55" s="463">
        <f>SUM(K49:K54)</f>
        <v>-1.4421887200000011E-2</v>
      </c>
      <c r="L55" s="469" t="s">
        <v>283</v>
      </c>
      <c r="M55" s="198"/>
      <c r="N55" s="198"/>
      <c r="O55" s="198"/>
      <c r="P55" s="463">
        <f>SUM(P49:P54)</f>
        <v>0.53128575099999997</v>
      </c>
      <c r="Q55" s="469" t="s">
        <v>283</v>
      </c>
    </row>
    <row r="56" spans="1:17" ht="3" customHeight="1" thickBot="1">
      <c r="A56" s="406"/>
      <c r="B56" s="383"/>
      <c r="C56" s="383"/>
      <c r="D56" s="383"/>
      <c r="E56" s="383"/>
      <c r="F56" s="383"/>
      <c r="G56" s="383"/>
      <c r="H56" s="383"/>
      <c r="I56" s="383"/>
      <c r="J56" s="383"/>
      <c r="K56" s="712"/>
      <c r="L56" s="383"/>
      <c r="M56" s="383"/>
      <c r="N56" s="383"/>
      <c r="O56" s="383"/>
      <c r="P56" s="712"/>
      <c r="Q56" s="384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R32"/>
  <sheetViews>
    <sheetView view="pageBreakPreview" zoomScale="118" zoomScaleNormal="100" zoomScaleSheetLayoutView="118" workbookViewId="0">
      <selection activeCell="C1" sqref="C1:C65536"/>
    </sheetView>
  </sheetViews>
  <sheetFormatPr defaultRowHeight="12.75"/>
  <cols>
    <col min="1" max="1" width="3.42578125" customWidth="1"/>
    <col min="2" max="2" width="16.42578125" customWidth="1"/>
    <col min="3" max="3" width="7.7109375" customWidth="1"/>
    <col min="4" max="4" width="5.42578125" customWidth="1"/>
    <col min="6" max="6" width="4.85546875" customWidth="1"/>
    <col min="7" max="7" width="8.42578125" customWidth="1"/>
    <col min="8" max="8" width="8.7109375" customWidth="1"/>
    <col min="9" max="9" width="6.42578125" customWidth="1"/>
    <col min="10" max="10" width="6.7109375" customWidth="1"/>
    <col min="11" max="11" width="8.42578125" style="93" customWidth="1"/>
    <col min="12" max="12" width="8.42578125" customWidth="1"/>
    <col min="13" max="13" width="8.5703125" customWidth="1"/>
    <col min="14" max="14" width="6.140625" customWidth="1"/>
    <col min="15" max="15" width="6.85546875" customWidth="1"/>
    <col min="16" max="16" width="8.5703125" style="93" customWidth="1"/>
    <col min="17" max="17" width="8.140625" customWidth="1"/>
    <col min="18" max="18" width="1.140625" hidden="1" customWidth="1"/>
  </cols>
  <sheetData>
    <row r="1" spans="1:17">
      <c r="A1" s="490" t="s">
        <v>210</v>
      </c>
      <c r="B1" s="491"/>
      <c r="C1" s="491"/>
      <c r="D1" s="491"/>
      <c r="E1" s="491"/>
      <c r="F1" s="491"/>
      <c r="G1" s="491"/>
      <c r="H1" s="491"/>
      <c r="I1" s="491"/>
      <c r="J1" s="491"/>
      <c r="K1" s="770"/>
      <c r="L1" s="491"/>
      <c r="M1" s="491"/>
      <c r="N1" s="491"/>
      <c r="O1" s="491"/>
      <c r="P1" s="770"/>
      <c r="Q1" s="491"/>
    </row>
    <row r="2" spans="1:17">
      <c r="A2" s="492" t="s">
        <v>211</v>
      </c>
      <c r="B2" s="491"/>
      <c r="C2" s="491"/>
      <c r="D2" s="491"/>
      <c r="E2" s="491"/>
      <c r="F2" s="491"/>
      <c r="G2" s="491"/>
      <c r="H2" s="491"/>
      <c r="I2" s="491"/>
      <c r="J2" s="491"/>
      <c r="K2" s="770"/>
      <c r="L2" s="491"/>
      <c r="M2" s="491"/>
      <c r="N2" s="491"/>
      <c r="O2" s="491"/>
      <c r="P2" s="941" t="str">
        <f>NDPL!Q1</f>
        <v>JULY-2024</v>
      </c>
      <c r="Q2" s="941"/>
    </row>
    <row r="3" spans="1:17">
      <c r="A3" s="492" t="s">
        <v>398</v>
      </c>
      <c r="B3" s="491"/>
      <c r="C3" s="491"/>
      <c r="D3" s="491"/>
      <c r="E3" s="491"/>
      <c r="F3" s="491"/>
      <c r="G3" s="491"/>
      <c r="H3" s="491"/>
      <c r="I3" s="491"/>
      <c r="J3" s="491"/>
      <c r="K3" s="770"/>
      <c r="L3" s="491"/>
      <c r="M3" s="491"/>
      <c r="N3" s="491"/>
      <c r="O3" s="491"/>
      <c r="P3" s="770"/>
      <c r="Q3" s="491"/>
    </row>
    <row r="4" spans="1:17" ht="13.5" thickBot="1">
      <c r="A4" s="491"/>
      <c r="B4" s="491"/>
      <c r="C4" s="491"/>
      <c r="D4" s="491"/>
      <c r="E4" s="491"/>
      <c r="F4" s="491"/>
      <c r="G4" s="493"/>
      <c r="H4" s="493"/>
      <c r="I4" s="494" t="s">
        <v>347</v>
      </c>
      <c r="J4" s="493"/>
      <c r="K4" s="771"/>
      <c r="L4" s="493"/>
      <c r="M4" s="493"/>
      <c r="N4" s="494" t="s">
        <v>348</v>
      </c>
      <c r="O4" s="493"/>
      <c r="P4" s="771"/>
      <c r="Q4" s="491"/>
    </row>
    <row r="5" spans="1:17" s="536" customFormat="1" ht="46.5" thickTop="1" thickBot="1">
      <c r="A5" s="532" t="s">
        <v>8</v>
      </c>
      <c r="B5" s="534" t="s">
        <v>9</v>
      </c>
      <c r="C5" s="533" t="s">
        <v>1</v>
      </c>
      <c r="D5" s="533" t="s">
        <v>2</v>
      </c>
      <c r="E5" s="533" t="s">
        <v>3</v>
      </c>
      <c r="F5" s="533" t="s">
        <v>10</v>
      </c>
      <c r="G5" s="532" t="str">
        <f>NDPL!G5</f>
        <v>FINAL READING 31/07/2024</v>
      </c>
      <c r="H5" s="533" t="str">
        <f>NDPL!H5</f>
        <v>INTIAL READING 01/07/2024</v>
      </c>
      <c r="I5" s="533" t="s">
        <v>4</v>
      </c>
      <c r="J5" s="533" t="s">
        <v>5</v>
      </c>
      <c r="K5" s="772" t="s">
        <v>6</v>
      </c>
      <c r="L5" s="532" t="str">
        <f>NDPL!G5</f>
        <v>FINAL READING 31/07/2024</v>
      </c>
      <c r="M5" s="533" t="str">
        <f>NDPL!H5</f>
        <v>INTIAL READING 01/07/2024</v>
      </c>
      <c r="N5" s="533" t="s">
        <v>4</v>
      </c>
      <c r="O5" s="533" t="s">
        <v>5</v>
      </c>
      <c r="P5" s="772" t="s">
        <v>6</v>
      </c>
      <c r="Q5" s="535" t="s">
        <v>266</v>
      </c>
    </row>
    <row r="6" spans="1:17" ht="14.25" thickTop="1" thickBot="1">
      <c r="A6" s="491"/>
      <c r="B6" s="491"/>
      <c r="C6" s="491"/>
      <c r="D6" s="491"/>
      <c r="E6" s="491"/>
      <c r="F6" s="491"/>
      <c r="G6" s="491"/>
      <c r="H6" s="491"/>
      <c r="I6" s="491"/>
      <c r="J6" s="491"/>
      <c r="K6" s="770"/>
      <c r="L6" s="491"/>
      <c r="M6" s="491"/>
      <c r="N6" s="491"/>
      <c r="O6" s="491"/>
      <c r="P6" s="770"/>
      <c r="Q6" s="491"/>
    </row>
    <row r="7" spans="1:17" ht="13.5" thickTop="1">
      <c r="A7" s="495" t="s">
        <v>397</v>
      </c>
      <c r="B7" s="496"/>
      <c r="C7" s="497"/>
      <c r="D7" s="497"/>
      <c r="E7" s="497"/>
      <c r="F7" s="675"/>
      <c r="G7" s="498"/>
      <c r="H7" s="499"/>
      <c r="I7" s="499"/>
      <c r="J7" s="499"/>
      <c r="K7" s="773"/>
      <c r="L7" s="500"/>
      <c r="M7" s="497"/>
      <c r="N7" s="499"/>
      <c r="O7" s="499"/>
      <c r="P7" s="776"/>
      <c r="Q7" s="501"/>
    </row>
    <row r="8" spans="1:17">
      <c r="A8" s="502" t="s">
        <v>193</v>
      </c>
      <c r="B8" s="493"/>
      <c r="C8" s="493"/>
      <c r="D8" s="493"/>
      <c r="E8" s="493"/>
      <c r="F8" s="676"/>
      <c r="G8" s="503"/>
      <c r="H8" s="504"/>
      <c r="I8" s="505"/>
      <c r="J8" s="505"/>
      <c r="K8" s="742"/>
      <c r="L8" s="506"/>
      <c r="M8" s="505"/>
      <c r="N8" s="505"/>
      <c r="O8" s="505"/>
      <c r="P8" s="743"/>
      <c r="Q8" s="333"/>
    </row>
    <row r="9" spans="1:17">
      <c r="A9" s="507" t="s">
        <v>399</v>
      </c>
      <c r="B9" s="493"/>
      <c r="C9" s="493"/>
      <c r="D9" s="493"/>
      <c r="E9" s="493"/>
      <c r="F9" s="676"/>
      <c r="G9" s="503"/>
      <c r="H9" s="504"/>
      <c r="I9" s="505"/>
      <c r="J9" s="505"/>
      <c r="K9" s="742"/>
      <c r="L9" s="506"/>
      <c r="M9" s="505"/>
      <c r="N9" s="505"/>
      <c r="O9" s="505"/>
      <c r="P9" s="743"/>
      <c r="Q9" s="333"/>
    </row>
    <row r="10" spans="1:17" s="308" customFormat="1">
      <c r="A10" s="508">
        <v>1</v>
      </c>
      <c r="B10" s="544" t="s">
        <v>420</v>
      </c>
      <c r="C10" s="667">
        <v>4864952</v>
      </c>
      <c r="D10" s="668" t="s">
        <v>12</v>
      </c>
      <c r="E10" s="531" t="s">
        <v>300</v>
      </c>
      <c r="F10" s="673">
        <v>625</v>
      </c>
      <c r="G10" s="508">
        <v>992004</v>
      </c>
      <c r="H10" s="32">
        <v>992005</v>
      </c>
      <c r="I10" s="32">
        <f>G10-H10</f>
        <v>-1</v>
      </c>
      <c r="J10" s="32">
        <f>$F10*I10</f>
        <v>-625</v>
      </c>
      <c r="K10" s="774">
        <f>J10/1000000</f>
        <v>-6.2500000000000001E-4</v>
      </c>
      <c r="L10" s="508">
        <v>1038</v>
      </c>
      <c r="M10" s="32">
        <v>1047</v>
      </c>
      <c r="N10" s="32">
        <f>L10-M10</f>
        <v>-9</v>
      </c>
      <c r="O10" s="32">
        <f>$F10*N10</f>
        <v>-5625</v>
      </c>
      <c r="P10" s="774">
        <f>O10/1000000</f>
        <v>-5.6249999999999998E-3</v>
      </c>
      <c r="Q10" s="333"/>
    </row>
    <row r="11" spans="1:17" s="308" customFormat="1">
      <c r="A11" s="508">
        <v>2</v>
      </c>
      <c r="B11" s="544" t="s">
        <v>421</v>
      </c>
      <c r="C11" s="667">
        <v>4865039</v>
      </c>
      <c r="D11" s="668" t="s">
        <v>12</v>
      </c>
      <c r="E11" s="531" t="s">
        <v>300</v>
      </c>
      <c r="F11" s="673">
        <v>500</v>
      </c>
      <c r="G11" s="508">
        <v>999601</v>
      </c>
      <c r="H11" s="32">
        <v>999605</v>
      </c>
      <c r="I11" s="32">
        <f>G11-H11</f>
        <v>-4</v>
      </c>
      <c r="J11" s="32">
        <f>$F11*I11</f>
        <v>-2000</v>
      </c>
      <c r="K11" s="774">
        <f>J11/1000000</f>
        <v>-2E-3</v>
      </c>
      <c r="L11" s="508">
        <v>861</v>
      </c>
      <c r="M11" s="32">
        <v>869</v>
      </c>
      <c r="N11" s="32">
        <f>L11-M11</f>
        <v>-8</v>
      </c>
      <c r="O11" s="32">
        <f>$F11*N11</f>
        <v>-4000</v>
      </c>
      <c r="P11" s="774">
        <f>O11/1000000</f>
        <v>-4.0000000000000001E-3</v>
      </c>
      <c r="Q11" s="333"/>
    </row>
    <row r="12" spans="1:17">
      <c r="A12" s="502" t="s">
        <v>110</v>
      </c>
      <c r="B12" s="502"/>
      <c r="C12" s="667"/>
      <c r="D12" s="668"/>
      <c r="E12" s="531"/>
      <c r="F12" s="673"/>
      <c r="G12" s="508"/>
      <c r="H12" s="32"/>
      <c r="I12" s="32"/>
      <c r="J12" s="32"/>
      <c r="K12" s="774"/>
      <c r="L12" s="508"/>
      <c r="M12" s="32"/>
      <c r="N12" s="32"/>
      <c r="O12" s="32"/>
      <c r="P12" s="774"/>
      <c r="Q12" s="333"/>
    </row>
    <row r="13" spans="1:17" s="308" customFormat="1">
      <c r="A13" s="508">
        <v>1</v>
      </c>
      <c r="B13" s="544" t="s">
        <v>420</v>
      </c>
      <c r="C13" s="667">
        <v>4864994</v>
      </c>
      <c r="D13" s="668" t="s">
        <v>12</v>
      </c>
      <c r="E13" s="531" t="s">
        <v>300</v>
      </c>
      <c r="F13" s="673">
        <v>800</v>
      </c>
      <c r="G13" s="508">
        <v>2627</v>
      </c>
      <c r="H13" s="32">
        <v>2627</v>
      </c>
      <c r="I13" s="32">
        <f>G13-H13</f>
        <v>0</v>
      </c>
      <c r="J13" s="32">
        <f>$F13*I13</f>
        <v>0</v>
      </c>
      <c r="K13" s="774">
        <f>J13/1000000</f>
        <v>0</v>
      </c>
      <c r="L13" s="508">
        <v>3535</v>
      </c>
      <c r="M13" s="32">
        <v>2730</v>
      </c>
      <c r="N13" s="32">
        <f>L13-M13</f>
        <v>805</v>
      </c>
      <c r="O13" s="32">
        <f>$F13*N13</f>
        <v>644000</v>
      </c>
      <c r="P13" s="774">
        <f>O13/1000000</f>
        <v>0.64400000000000002</v>
      </c>
      <c r="Q13" s="589"/>
    </row>
    <row r="14" spans="1:17" s="308" customFormat="1">
      <c r="A14" s="502" t="s">
        <v>433</v>
      </c>
      <c r="B14" s="502"/>
      <c r="C14" s="667"/>
      <c r="D14" s="668"/>
      <c r="E14" s="531"/>
      <c r="F14" s="673"/>
      <c r="G14" s="508"/>
      <c r="H14" s="32"/>
      <c r="I14" s="32"/>
      <c r="J14" s="32"/>
      <c r="K14" s="774"/>
      <c r="L14" s="508"/>
      <c r="M14" s="32"/>
      <c r="N14" s="32"/>
      <c r="O14" s="32"/>
      <c r="P14" s="774"/>
      <c r="Q14" s="333"/>
    </row>
    <row r="15" spans="1:17" s="308" customFormat="1">
      <c r="A15" s="508">
        <v>1</v>
      </c>
      <c r="B15" s="544" t="s">
        <v>427</v>
      </c>
      <c r="C15" s="844" t="s">
        <v>506</v>
      </c>
      <c r="D15" s="668" t="s">
        <v>432</v>
      </c>
      <c r="E15" s="531" t="s">
        <v>300</v>
      </c>
      <c r="F15" s="673">
        <v>1</v>
      </c>
      <c r="G15" s="508">
        <v>140790</v>
      </c>
      <c r="H15" s="32">
        <v>128420</v>
      </c>
      <c r="I15" s="32">
        <f t="shared" ref="I15:I22" si="0">G15-H15</f>
        <v>12370</v>
      </c>
      <c r="J15" s="32">
        <f t="shared" ref="J15:J22" si="1">$F15*I15</f>
        <v>12370</v>
      </c>
      <c r="K15" s="774">
        <f t="shared" ref="K15:K22" si="2">J15/1000000</f>
        <v>1.2370000000000001E-2</v>
      </c>
      <c r="L15" s="508">
        <v>516040</v>
      </c>
      <c r="M15" s="32">
        <v>509350.02</v>
      </c>
      <c r="N15" s="32">
        <f t="shared" ref="N15:N22" si="3">L15-M15</f>
        <v>6689.9799999999814</v>
      </c>
      <c r="O15" s="32">
        <f t="shared" ref="O15:O22" si="4">$F15*N15</f>
        <v>6689.9799999999814</v>
      </c>
      <c r="P15" s="774">
        <f t="shared" ref="P15:P22" si="5">O15/1000000</f>
        <v>6.6899799999999817E-3</v>
      </c>
      <c r="Q15" s="647"/>
    </row>
    <row r="16" spans="1:17" s="308" customFormat="1">
      <c r="A16" s="508">
        <v>2</v>
      </c>
      <c r="B16" s="544" t="s">
        <v>428</v>
      </c>
      <c r="C16" s="844" t="s">
        <v>513</v>
      </c>
      <c r="D16" s="668" t="s">
        <v>432</v>
      </c>
      <c r="E16" s="531" t="s">
        <v>300</v>
      </c>
      <c r="F16" s="673">
        <v>6000</v>
      </c>
      <c r="G16" s="508">
        <v>4.09</v>
      </c>
      <c r="H16" s="32">
        <v>3.28</v>
      </c>
      <c r="I16" s="32">
        <f t="shared" si="0"/>
        <v>0.81</v>
      </c>
      <c r="J16" s="32">
        <f t="shared" si="1"/>
        <v>4860</v>
      </c>
      <c r="K16" s="774">
        <f t="shared" si="2"/>
        <v>4.8599999999999997E-3</v>
      </c>
      <c r="L16" s="508">
        <v>16.75</v>
      </c>
      <c r="M16" s="32">
        <v>12.06</v>
      </c>
      <c r="N16" s="32">
        <f t="shared" si="3"/>
        <v>4.6899999999999995</v>
      </c>
      <c r="O16" s="32">
        <f t="shared" si="4"/>
        <v>28139.999999999996</v>
      </c>
      <c r="P16" s="774">
        <f t="shared" si="5"/>
        <v>2.8139999999999995E-2</v>
      </c>
      <c r="Q16" s="647"/>
    </row>
    <row r="17" spans="1:18" s="308" customFormat="1">
      <c r="A17" s="508">
        <v>3</v>
      </c>
      <c r="B17" s="544" t="s">
        <v>429</v>
      </c>
      <c r="C17" s="844" t="s">
        <v>507</v>
      </c>
      <c r="D17" s="668" t="s">
        <v>432</v>
      </c>
      <c r="E17" s="531" t="s">
        <v>300</v>
      </c>
      <c r="F17" s="673">
        <v>1</v>
      </c>
      <c r="G17" s="508">
        <v>426900</v>
      </c>
      <c r="H17" s="32">
        <v>412000</v>
      </c>
      <c r="I17" s="32">
        <f t="shared" si="0"/>
        <v>14900</v>
      </c>
      <c r="J17" s="32">
        <f t="shared" si="1"/>
        <v>14900</v>
      </c>
      <c r="K17" s="774">
        <f t="shared" si="2"/>
        <v>1.49E-2</v>
      </c>
      <c r="L17" s="508">
        <v>2553700.1</v>
      </c>
      <c r="M17" s="32">
        <v>2518899.9700000002</v>
      </c>
      <c r="N17" s="32">
        <f t="shared" si="3"/>
        <v>34800.129999999888</v>
      </c>
      <c r="O17" s="32">
        <f t="shared" si="4"/>
        <v>34800.129999999888</v>
      </c>
      <c r="P17" s="774">
        <f t="shared" si="5"/>
        <v>3.4800129999999888E-2</v>
      </c>
      <c r="Q17" s="647"/>
    </row>
    <row r="18" spans="1:18" s="308" customFormat="1">
      <c r="A18" s="508">
        <v>4</v>
      </c>
      <c r="B18" s="544" t="s">
        <v>479</v>
      </c>
      <c r="C18" s="844" t="s">
        <v>480</v>
      </c>
      <c r="D18" s="668" t="s">
        <v>432</v>
      </c>
      <c r="E18" s="531" t="s">
        <v>300</v>
      </c>
      <c r="F18" s="673">
        <v>1200</v>
      </c>
      <c r="G18" s="508">
        <v>77.87</v>
      </c>
      <c r="H18" s="32">
        <v>63.25</v>
      </c>
      <c r="I18" s="32">
        <f t="shared" si="0"/>
        <v>14.620000000000005</v>
      </c>
      <c r="J18" s="32">
        <f t="shared" si="1"/>
        <v>17544.000000000007</v>
      </c>
      <c r="K18" s="774">
        <f t="shared" si="2"/>
        <v>1.7544000000000008E-2</v>
      </c>
      <c r="L18" s="508">
        <v>124.96</v>
      </c>
      <c r="M18" s="32">
        <v>110.72</v>
      </c>
      <c r="N18" s="32">
        <f t="shared" si="3"/>
        <v>14.239999999999995</v>
      </c>
      <c r="O18" s="32">
        <f t="shared" si="4"/>
        <v>17087.999999999993</v>
      </c>
      <c r="P18" s="774">
        <f t="shared" si="5"/>
        <v>1.7087999999999992E-2</v>
      </c>
      <c r="Q18" s="647"/>
    </row>
    <row r="19" spans="1:18" s="308" customFormat="1">
      <c r="A19" s="508">
        <v>5</v>
      </c>
      <c r="B19" s="544" t="s">
        <v>481</v>
      </c>
      <c r="C19" s="844" t="s">
        <v>482</v>
      </c>
      <c r="D19" s="668" t="s">
        <v>432</v>
      </c>
      <c r="E19" s="531" t="s">
        <v>300</v>
      </c>
      <c r="F19" s="673">
        <v>1200</v>
      </c>
      <c r="G19" s="508">
        <v>13.61</v>
      </c>
      <c r="H19" s="32">
        <v>9.4700000000000006</v>
      </c>
      <c r="I19" s="32">
        <f t="shared" si="0"/>
        <v>4.1399999999999988</v>
      </c>
      <c r="J19" s="32">
        <f t="shared" si="1"/>
        <v>4967.9999999999982</v>
      </c>
      <c r="K19" s="774">
        <f t="shared" si="2"/>
        <v>4.9679999999999985E-3</v>
      </c>
      <c r="L19" s="508">
        <v>299.11</v>
      </c>
      <c r="M19" s="32">
        <v>291.89999999999998</v>
      </c>
      <c r="N19" s="32">
        <f t="shared" si="3"/>
        <v>7.2100000000000364</v>
      </c>
      <c r="O19" s="32">
        <f t="shared" si="4"/>
        <v>8652.0000000000437</v>
      </c>
      <c r="P19" s="774">
        <f t="shared" si="5"/>
        <v>8.6520000000000433E-3</v>
      </c>
      <c r="Q19" s="647"/>
    </row>
    <row r="20" spans="1:18" s="308" customFormat="1">
      <c r="A20" s="508">
        <v>6</v>
      </c>
      <c r="B20" s="544" t="s">
        <v>483</v>
      </c>
      <c r="C20" s="844" t="s">
        <v>484</v>
      </c>
      <c r="D20" s="668" t="s">
        <v>432</v>
      </c>
      <c r="E20" s="531" t="s">
        <v>300</v>
      </c>
      <c r="F20" s="673">
        <v>1200</v>
      </c>
      <c r="G20" s="508">
        <v>4.1500000000000004</v>
      </c>
      <c r="H20" s="32">
        <v>4.1500000000000004</v>
      </c>
      <c r="I20" s="32">
        <f t="shared" si="0"/>
        <v>0</v>
      </c>
      <c r="J20" s="32">
        <f t="shared" si="1"/>
        <v>0</v>
      </c>
      <c r="K20" s="774">
        <f t="shared" si="2"/>
        <v>0</v>
      </c>
      <c r="L20" s="508">
        <v>126.44</v>
      </c>
      <c r="M20" s="32">
        <v>115.92</v>
      </c>
      <c r="N20" s="32">
        <f t="shared" si="3"/>
        <v>10.519999999999996</v>
      </c>
      <c r="O20" s="32">
        <f t="shared" si="4"/>
        <v>12623.999999999995</v>
      </c>
      <c r="P20" s="774">
        <f t="shared" si="5"/>
        <v>1.2623999999999995E-2</v>
      </c>
      <c r="Q20" s="647"/>
    </row>
    <row r="21" spans="1:18" s="308" customFormat="1">
      <c r="A21" s="508">
        <v>7</v>
      </c>
      <c r="B21" s="544" t="s">
        <v>485</v>
      </c>
      <c r="C21" s="844" t="s">
        <v>486</v>
      </c>
      <c r="D21" s="668" t="s">
        <v>432</v>
      </c>
      <c r="E21" s="531" t="s">
        <v>300</v>
      </c>
      <c r="F21" s="673">
        <v>1200</v>
      </c>
      <c r="G21" s="508">
        <v>7.08</v>
      </c>
      <c r="H21" s="32">
        <v>6.93</v>
      </c>
      <c r="I21" s="32">
        <f t="shared" si="0"/>
        <v>0.15000000000000036</v>
      </c>
      <c r="J21" s="32">
        <f t="shared" si="1"/>
        <v>180.00000000000043</v>
      </c>
      <c r="K21" s="774">
        <f t="shared" si="2"/>
        <v>1.8000000000000042E-4</v>
      </c>
      <c r="L21" s="508">
        <v>94.98</v>
      </c>
      <c r="M21" s="32">
        <v>89.08</v>
      </c>
      <c r="N21" s="32">
        <f t="shared" si="3"/>
        <v>5.9000000000000057</v>
      </c>
      <c r="O21" s="32">
        <f t="shared" si="4"/>
        <v>7080.0000000000073</v>
      </c>
      <c r="P21" s="774">
        <f t="shared" si="5"/>
        <v>7.0800000000000073E-3</v>
      </c>
      <c r="Q21" s="647"/>
    </row>
    <row r="22" spans="1:18" s="308" customFormat="1">
      <c r="A22" s="508">
        <v>8</v>
      </c>
      <c r="B22" s="544" t="s">
        <v>487</v>
      </c>
      <c r="C22" s="844">
        <v>29000015</v>
      </c>
      <c r="D22" s="668" t="s">
        <v>432</v>
      </c>
      <c r="E22" s="531" t="s">
        <v>300</v>
      </c>
      <c r="F22" s="673">
        <v>3000</v>
      </c>
      <c r="G22" s="508">
        <v>2.71</v>
      </c>
      <c r="H22" s="32">
        <v>2.59</v>
      </c>
      <c r="I22" s="32">
        <f t="shared" si="0"/>
        <v>0.12000000000000011</v>
      </c>
      <c r="J22" s="32">
        <f t="shared" si="1"/>
        <v>360.00000000000034</v>
      </c>
      <c r="K22" s="774">
        <f t="shared" si="2"/>
        <v>3.6000000000000035E-4</v>
      </c>
      <c r="L22" s="508">
        <v>37.01</v>
      </c>
      <c r="M22" s="32">
        <v>33.49</v>
      </c>
      <c r="N22" s="32">
        <f t="shared" si="3"/>
        <v>3.519999999999996</v>
      </c>
      <c r="O22" s="32">
        <f t="shared" si="4"/>
        <v>10559.999999999987</v>
      </c>
      <c r="P22" s="774">
        <f t="shared" si="5"/>
        <v>1.0559999999999988E-2</v>
      </c>
      <c r="Q22" s="647"/>
    </row>
    <row r="23" spans="1:18" s="308" customFormat="1">
      <c r="A23" s="508">
        <v>9</v>
      </c>
      <c r="B23" s="544" t="s">
        <v>530</v>
      </c>
      <c r="C23" s="844" t="s">
        <v>529</v>
      </c>
      <c r="D23" s="668" t="s">
        <v>432</v>
      </c>
      <c r="E23" s="531" t="s">
        <v>300</v>
      </c>
      <c r="F23" s="667">
        <v>6000</v>
      </c>
      <c r="G23" s="508">
        <v>0</v>
      </c>
      <c r="H23" s="32">
        <v>0</v>
      </c>
      <c r="I23" s="32">
        <f>G23-H23</f>
        <v>0</v>
      </c>
      <c r="J23" s="32">
        <f>$F23*I23</f>
        <v>0</v>
      </c>
      <c r="K23" s="774">
        <f>J23/1000000</f>
        <v>0</v>
      </c>
      <c r="L23" s="508">
        <v>0.02</v>
      </c>
      <c r="M23" s="32">
        <v>0</v>
      </c>
      <c r="N23" s="32">
        <f>L23-M23</f>
        <v>0.02</v>
      </c>
      <c r="O23" s="32">
        <f>$F23*N23</f>
        <v>120</v>
      </c>
      <c r="P23" s="774">
        <f>O23/1000000</f>
        <v>1.2E-4</v>
      </c>
      <c r="Q23" s="647"/>
    </row>
    <row r="24" spans="1:18" s="308" customFormat="1">
      <c r="A24" s="939" t="s">
        <v>489</v>
      </c>
      <c r="B24" s="942"/>
      <c r="C24" s="942"/>
      <c r="D24" s="668"/>
      <c r="E24" s="531"/>
      <c r="F24" s="673"/>
      <c r="G24" s="508"/>
      <c r="H24" s="32"/>
      <c r="I24" s="32"/>
      <c r="J24" s="32"/>
      <c r="K24" s="774"/>
      <c r="L24" s="508"/>
      <c r="M24" s="32"/>
      <c r="N24" s="32"/>
      <c r="O24" s="32"/>
      <c r="P24" s="774"/>
      <c r="Q24" s="647"/>
    </row>
    <row r="25" spans="1:18" s="342" customFormat="1" ht="22.5">
      <c r="A25" s="506">
        <v>9</v>
      </c>
      <c r="B25" s="845" t="s">
        <v>490</v>
      </c>
      <c r="C25" s="846" t="s">
        <v>491</v>
      </c>
      <c r="D25" s="52" t="s">
        <v>432</v>
      </c>
      <c r="E25" s="531" t="s">
        <v>300</v>
      </c>
      <c r="F25" s="847">
        <v>600</v>
      </c>
      <c r="G25" s="506">
        <v>1.77</v>
      </c>
      <c r="H25" s="505">
        <v>1.73</v>
      </c>
      <c r="I25" s="505">
        <f>G25-H25</f>
        <v>4.0000000000000036E-2</v>
      </c>
      <c r="J25" s="505">
        <f>$F25*I25</f>
        <v>24.000000000000021</v>
      </c>
      <c r="K25" s="742">
        <f>J25/1000000</f>
        <v>2.4000000000000021E-5</v>
      </c>
      <c r="L25" s="506">
        <v>82.53</v>
      </c>
      <c r="M25" s="505">
        <v>72.78</v>
      </c>
      <c r="N25" s="505">
        <f>L25-M25</f>
        <v>9.75</v>
      </c>
      <c r="O25" s="505">
        <f>$F25*N25</f>
        <v>5850</v>
      </c>
      <c r="P25" s="742">
        <f>O25/1000000</f>
        <v>5.8500000000000002E-3</v>
      </c>
      <c r="Q25" s="674"/>
    </row>
    <row r="26" spans="1:18" s="342" customFormat="1" ht="24">
      <c r="A26" s="506">
        <v>10</v>
      </c>
      <c r="B26" s="848" t="s">
        <v>493</v>
      </c>
      <c r="C26" s="846" t="s">
        <v>488</v>
      </c>
      <c r="D26" s="52" t="s">
        <v>432</v>
      </c>
      <c r="E26" s="531" t="s">
        <v>300</v>
      </c>
      <c r="F26" s="847">
        <v>3000</v>
      </c>
      <c r="G26" s="506">
        <v>1.43</v>
      </c>
      <c r="H26" s="505">
        <v>1.0900000000000001</v>
      </c>
      <c r="I26" s="505">
        <f>G26-H26</f>
        <v>0.33999999999999986</v>
      </c>
      <c r="J26" s="505">
        <f>$F26*I26</f>
        <v>1019.9999999999995</v>
      </c>
      <c r="K26" s="742">
        <f>J26/1000000</f>
        <v>1.0199999999999996E-3</v>
      </c>
      <c r="L26" s="506">
        <v>57.34</v>
      </c>
      <c r="M26" s="505">
        <v>52.47</v>
      </c>
      <c r="N26" s="505">
        <f>L26-M26</f>
        <v>4.8700000000000045</v>
      </c>
      <c r="O26" s="505">
        <f>$F26*N26</f>
        <v>14610.000000000015</v>
      </c>
      <c r="P26" s="742">
        <f>O26/1000000</f>
        <v>1.4610000000000015E-2</v>
      </c>
      <c r="Q26" s="674"/>
    </row>
    <row r="27" spans="1:18" s="308" customFormat="1" ht="15">
      <c r="A27" s="508"/>
      <c r="B27" s="544"/>
      <c r="C27" s="667"/>
      <c r="D27" s="668"/>
      <c r="E27" s="531"/>
      <c r="F27" s="673"/>
      <c r="G27" s="229"/>
      <c r="H27" s="230"/>
      <c r="I27" s="505"/>
      <c r="J27" s="505"/>
      <c r="K27" s="742"/>
      <c r="L27" s="229"/>
      <c r="M27" s="230"/>
      <c r="N27" s="505"/>
      <c r="O27" s="505"/>
      <c r="P27" s="743"/>
      <c r="Q27" s="333"/>
    </row>
    <row r="28" spans="1:18" s="12" customFormat="1" ht="13.5" thickBot="1">
      <c r="A28" s="509"/>
      <c r="B28" s="510" t="s">
        <v>204</v>
      </c>
      <c r="C28" s="511"/>
      <c r="D28" s="512"/>
      <c r="E28" s="511"/>
      <c r="F28" s="677"/>
      <c r="G28" s="513"/>
      <c r="H28" s="514"/>
      <c r="I28" s="514"/>
      <c r="J28" s="514"/>
      <c r="K28" s="775">
        <f>SUM(K10:K27)</f>
        <v>5.360100000000001E-2</v>
      </c>
      <c r="L28" s="513"/>
      <c r="M28" s="514"/>
      <c r="N28" s="514"/>
      <c r="O28" s="514"/>
      <c r="P28" s="775">
        <f>SUM(P10:P27)</f>
        <v>0.78058910999999986</v>
      </c>
      <c r="Q28" s="515"/>
      <c r="R28"/>
    </row>
    <row r="30" spans="1:18">
      <c r="A30" s="76" t="s">
        <v>284</v>
      </c>
      <c r="B30" s="76"/>
      <c r="C30" s="76"/>
      <c r="D30" s="76"/>
      <c r="E30" s="76"/>
      <c r="F30" s="76"/>
      <c r="G30" s="76"/>
      <c r="H30" s="76"/>
      <c r="I30" s="76"/>
      <c r="J30" s="76"/>
      <c r="K30" s="91">
        <f>'STEPPED UP GENCO'!K76</f>
        <v>2.8808087999999997E-3</v>
      </c>
      <c r="P30" s="91">
        <f>'STEPPED UP GENCO'!P76</f>
        <v>0</v>
      </c>
    </row>
    <row r="31" spans="1:18">
      <c r="A31" s="76"/>
      <c r="B31" s="76"/>
      <c r="C31" s="76"/>
      <c r="D31" s="76"/>
      <c r="E31" s="76"/>
      <c r="F31" s="76"/>
      <c r="G31" s="76"/>
      <c r="H31" s="76"/>
      <c r="I31" s="76"/>
      <c r="J31" s="76"/>
    </row>
    <row r="32" spans="1:18">
      <c r="A32" s="76" t="s">
        <v>426</v>
      </c>
      <c r="B32" s="76"/>
      <c r="C32" s="76"/>
      <c r="D32" s="76"/>
      <c r="E32" s="76"/>
      <c r="F32" s="76"/>
      <c r="G32" s="76"/>
      <c r="H32" s="76"/>
      <c r="I32" s="76"/>
      <c r="J32" s="76"/>
      <c r="K32" s="91">
        <f>SUM(K28:K30)</f>
        <v>5.6481808800000012E-2</v>
      </c>
      <c r="P32" s="91">
        <f>SUM(P28:P30)</f>
        <v>0.78058910999999986</v>
      </c>
    </row>
  </sheetData>
  <mergeCells count="2">
    <mergeCell ref="P2:Q2"/>
    <mergeCell ref="A24:C24"/>
  </mergeCells>
  <phoneticPr fontId="82" type="noConversion"/>
  <pageMargins left="0.74803149606299213" right="0.74803149606299213" top="0.98425196850393704" bottom="0.98425196850393704" header="0.51181102362204722" footer="0.51181102362204722"/>
  <pageSetup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Q44"/>
  <sheetViews>
    <sheetView view="pageBreakPreview" zoomScale="67" zoomScaleNormal="85" zoomScaleSheetLayoutView="67" workbookViewId="0">
      <selection activeCell="Q36" sqref="Q36"/>
    </sheetView>
  </sheetViews>
  <sheetFormatPr defaultRowHeight="12.75"/>
  <cols>
    <col min="1" max="1" width="5.140625" style="308" customWidth="1"/>
    <col min="2" max="2" width="36.85546875" style="308" customWidth="1"/>
    <col min="3" max="3" width="14.85546875" style="308" bestFit="1" customWidth="1"/>
    <col min="4" max="4" width="9.85546875" style="308" customWidth="1"/>
    <col min="5" max="5" width="16.85546875" style="308" customWidth="1"/>
    <col min="6" max="6" width="11.42578125" style="308" customWidth="1"/>
    <col min="7" max="7" width="13.42578125" style="308" customWidth="1"/>
    <col min="8" max="8" width="13.85546875" style="308" customWidth="1"/>
    <col min="9" max="9" width="11" style="308" customWidth="1"/>
    <col min="10" max="10" width="11.28515625" style="308" customWidth="1"/>
    <col min="11" max="11" width="15.28515625" style="473" customWidth="1"/>
    <col min="12" max="12" width="14" style="308" customWidth="1"/>
    <col min="13" max="13" width="13" style="308" customWidth="1"/>
    <col min="14" max="14" width="11.140625" style="308" customWidth="1"/>
    <col min="15" max="15" width="13" style="308" customWidth="1"/>
    <col min="16" max="16" width="14.7109375" style="473" customWidth="1"/>
    <col min="17" max="17" width="20" style="308" customWidth="1"/>
    <col min="18" max="16384" width="9.140625" style="308"/>
  </cols>
  <sheetData>
    <row r="1" spans="1:17" ht="26.25">
      <c r="A1" s="1" t="s">
        <v>210</v>
      </c>
    </row>
    <row r="2" spans="1:17" ht="16.5" customHeight="1">
      <c r="A2" s="203" t="s">
        <v>211</v>
      </c>
      <c r="P2" s="779" t="str">
        <f>NDPL!Q1</f>
        <v>JULY-2024</v>
      </c>
      <c r="Q2" s="470"/>
    </row>
    <row r="3" spans="1:17" ht="23.25">
      <c r="A3" s="129" t="s">
        <v>255</v>
      </c>
      <c r="H3" s="364"/>
    </row>
    <row r="4" spans="1:17" ht="24" thickBot="1">
      <c r="A4" s="3"/>
      <c r="G4" s="335"/>
      <c r="H4" s="335"/>
      <c r="I4" s="27" t="s">
        <v>347</v>
      </c>
      <c r="J4" s="335"/>
      <c r="K4" s="707"/>
      <c r="L4" s="335"/>
      <c r="M4" s="335"/>
      <c r="N4" s="27" t="s">
        <v>348</v>
      </c>
      <c r="O4" s="335"/>
      <c r="P4" s="707"/>
    </row>
    <row r="5" spans="1:17" ht="43.5" customHeight="1" thickTop="1" thickBot="1">
      <c r="A5" s="365" t="s">
        <v>8</v>
      </c>
      <c r="B5" s="349" t="s">
        <v>9</v>
      </c>
      <c r="C5" s="350" t="s">
        <v>1</v>
      </c>
      <c r="D5" s="350" t="s">
        <v>2</v>
      </c>
      <c r="E5" s="350" t="s">
        <v>3</v>
      </c>
      <c r="F5" s="350" t="s">
        <v>10</v>
      </c>
      <c r="G5" s="348" t="str">
        <f>NDPL!G5</f>
        <v>FINAL READING 31/07/2024</v>
      </c>
      <c r="H5" s="350" t="str">
        <f>NDPL!H5</f>
        <v>INTIAL READING 01/07/2024</v>
      </c>
      <c r="I5" s="350" t="s">
        <v>4</v>
      </c>
      <c r="J5" s="350" t="s">
        <v>5</v>
      </c>
      <c r="K5" s="696" t="s">
        <v>6</v>
      </c>
      <c r="L5" s="348" t="str">
        <f>NDPL!G5</f>
        <v>FINAL READING 31/07/2024</v>
      </c>
      <c r="M5" s="350" t="str">
        <f>NDPL!H5</f>
        <v>INTIAL READING 01/07/2024</v>
      </c>
      <c r="N5" s="350" t="s">
        <v>4</v>
      </c>
      <c r="O5" s="350" t="s">
        <v>5</v>
      </c>
      <c r="P5" s="696" t="s">
        <v>6</v>
      </c>
      <c r="Q5" s="366" t="s">
        <v>266</v>
      </c>
    </row>
    <row r="6" spans="1:17" ht="14.25" thickTop="1" thickBot="1"/>
    <row r="7" spans="1:17" ht="20.100000000000001" customHeight="1" thickTop="1">
      <c r="A7" s="191"/>
      <c r="B7" s="192" t="s">
        <v>225</v>
      </c>
      <c r="C7" s="193"/>
      <c r="D7" s="193"/>
      <c r="E7" s="193"/>
      <c r="F7" s="194"/>
      <c r="G7" s="66"/>
      <c r="H7" s="62"/>
      <c r="I7" s="62"/>
      <c r="J7" s="62"/>
      <c r="K7" s="777"/>
      <c r="L7" s="67"/>
      <c r="M7" s="317"/>
      <c r="N7" s="317"/>
      <c r="O7" s="317"/>
      <c r="P7" s="721"/>
      <c r="Q7" s="370"/>
    </row>
    <row r="8" spans="1:17" ht="19.5" customHeight="1">
      <c r="A8" s="173"/>
      <c r="B8" s="195" t="s">
        <v>226</v>
      </c>
      <c r="C8" s="196"/>
      <c r="D8" s="196"/>
      <c r="E8" s="196"/>
      <c r="F8" s="197"/>
      <c r="G8" s="20"/>
      <c r="H8" s="25"/>
      <c r="I8" s="25"/>
      <c r="J8" s="25"/>
      <c r="K8" s="778"/>
      <c r="L8" s="68"/>
      <c r="M8" s="335"/>
      <c r="N8" s="335"/>
      <c r="O8" s="335"/>
      <c r="P8" s="780"/>
      <c r="Q8" s="312"/>
    </row>
    <row r="9" spans="1:17" ht="20.100000000000001" customHeight="1">
      <c r="A9" s="173">
        <v>1</v>
      </c>
      <c r="B9" s="198" t="s">
        <v>227</v>
      </c>
      <c r="C9" s="196">
        <v>4865155</v>
      </c>
      <c r="D9" s="182" t="s">
        <v>12</v>
      </c>
      <c r="E9" s="65" t="s">
        <v>300</v>
      </c>
      <c r="F9" s="197">
        <v>937.5</v>
      </c>
      <c r="G9" s="229">
        <v>991713</v>
      </c>
      <c r="H9" s="230">
        <v>991713</v>
      </c>
      <c r="I9" s="216">
        <f>G9-H9</f>
        <v>0</v>
      </c>
      <c r="J9" s="216">
        <f>$F9*I9</f>
        <v>0</v>
      </c>
      <c r="K9" s="705">
        <f>J9/1000000</f>
        <v>0</v>
      </c>
      <c r="L9" s="229">
        <v>998562</v>
      </c>
      <c r="M9" s="230">
        <v>998856</v>
      </c>
      <c r="N9" s="216">
        <f>L9-M9</f>
        <v>-294</v>
      </c>
      <c r="O9" s="216">
        <f>$F9*N9</f>
        <v>-275625</v>
      </c>
      <c r="P9" s="705">
        <f>O9/1000000</f>
        <v>-0.27562500000000001</v>
      </c>
      <c r="Q9" s="333"/>
    </row>
    <row r="10" spans="1:17" ht="20.100000000000001" customHeight="1">
      <c r="A10" s="173">
        <v>2</v>
      </c>
      <c r="B10" s="198" t="s">
        <v>228</v>
      </c>
      <c r="C10" s="196">
        <v>4864794</v>
      </c>
      <c r="D10" s="182" t="s">
        <v>12</v>
      </c>
      <c r="E10" s="65" t="s">
        <v>300</v>
      </c>
      <c r="F10" s="197">
        <v>100</v>
      </c>
      <c r="G10" s="229">
        <v>11939</v>
      </c>
      <c r="H10" s="230">
        <v>11939</v>
      </c>
      <c r="I10" s="216">
        <f>G10-H10</f>
        <v>0</v>
      </c>
      <c r="J10" s="216">
        <f>$F10*I10</f>
        <v>0</v>
      </c>
      <c r="K10" s="705">
        <f>J10/1000000</f>
        <v>0</v>
      </c>
      <c r="L10" s="229">
        <v>960597</v>
      </c>
      <c r="M10" s="230">
        <v>967570</v>
      </c>
      <c r="N10" s="216">
        <f>L10-M10</f>
        <v>-6973</v>
      </c>
      <c r="O10" s="216">
        <f>$F10*N10</f>
        <v>-697300</v>
      </c>
      <c r="P10" s="705">
        <f>O10/1000000</f>
        <v>-0.69730000000000003</v>
      </c>
      <c r="Q10" s="312"/>
    </row>
    <row r="11" spans="1:17" ht="20.100000000000001" customHeight="1">
      <c r="A11" s="173">
        <v>3</v>
      </c>
      <c r="B11" s="198" t="s">
        <v>229</v>
      </c>
      <c r="C11" s="196">
        <v>4865100</v>
      </c>
      <c r="D11" s="182" t="s">
        <v>12</v>
      </c>
      <c r="E11" s="65" t="s">
        <v>300</v>
      </c>
      <c r="F11" s="197">
        <v>833.33299999999997</v>
      </c>
      <c r="G11" s="229">
        <v>999467</v>
      </c>
      <c r="H11" s="230">
        <v>999467</v>
      </c>
      <c r="I11" s="216">
        <f>G11-H11</f>
        <v>0</v>
      </c>
      <c r="J11" s="216">
        <f>$F11*I11</f>
        <v>0</v>
      </c>
      <c r="K11" s="705">
        <f>J11/1000000</f>
        <v>0</v>
      </c>
      <c r="L11" s="229">
        <v>999969</v>
      </c>
      <c r="M11" s="230">
        <v>999463</v>
      </c>
      <c r="N11" s="216">
        <f>L11-M11</f>
        <v>506</v>
      </c>
      <c r="O11" s="216">
        <f>$F11*N11</f>
        <v>421666.49799999996</v>
      </c>
      <c r="P11" s="705">
        <f>O11/1000000</f>
        <v>0.42166649799999995</v>
      </c>
      <c r="Q11" s="312"/>
    </row>
    <row r="12" spans="1:17" ht="20.100000000000001" customHeight="1">
      <c r="A12" s="173">
        <v>4</v>
      </c>
      <c r="B12" s="198" t="s">
        <v>230</v>
      </c>
      <c r="C12" s="196">
        <v>4864863</v>
      </c>
      <c r="D12" s="182" t="s">
        <v>12</v>
      </c>
      <c r="E12" s="65" t="s">
        <v>300</v>
      </c>
      <c r="F12" s="480">
        <v>937.5</v>
      </c>
      <c r="G12" s="229">
        <v>996797</v>
      </c>
      <c r="H12" s="230">
        <v>996797</v>
      </c>
      <c r="I12" s="216">
        <f>G12-H12</f>
        <v>0</v>
      </c>
      <c r="J12" s="216">
        <f>$F12*I12</f>
        <v>0</v>
      </c>
      <c r="K12" s="705">
        <f>J12/1000000</f>
        <v>0</v>
      </c>
      <c r="L12" s="229">
        <v>997488</v>
      </c>
      <c r="M12" s="230">
        <v>997768</v>
      </c>
      <c r="N12" s="216">
        <f>L12-M12</f>
        <v>-280</v>
      </c>
      <c r="O12" s="216">
        <f>$F12*N12</f>
        <v>-262500</v>
      </c>
      <c r="P12" s="705">
        <f>O12/1000000</f>
        <v>-0.26250000000000001</v>
      </c>
      <c r="Q12" s="481"/>
    </row>
    <row r="13" spans="1:17" ht="20.100000000000001" customHeight="1">
      <c r="A13" s="173"/>
      <c r="B13" s="195" t="s">
        <v>231</v>
      </c>
      <c r="C13" s="196"/>
      <c r="D13" s="182"/>
      <c r="E13" s="56"/>
      <c r="F13" s="197"/>
      <c r="G13" s="229"/>
      <c r="H13" s="230"/>
      <c r="I13" s="216"/>
      <c r="J13" s="216"/>
      <c r="K13" s="705"/>
      <c r="L13" s="229"/>
      <c r="M13" s="230"/>
      <c r="N13" s="216"/>
      <c r="O13" s="216"/>
      <c r="P13" s="705"/>
      <c r="Q13" s="312"/>
    </row>
    <row r="14" spans="1:17" ht="20.100000000000001" customHeight="1">
      <c r="A14" s="173"/>
      <c r="B14" s="195"/>
      <c r="C14" s="196"/>
      <c r="D14" s="182"/>
      <c r="E14" s="56"/>
      <c r="F14" s="197"/>
      <c r="G14" s="229"/>
      <c r="H14" s="230"/>
      <c r="I14" s="216"/>
      <c r="J14" s="216"/>
      <c r="K14" s="705"/>
      <c r="L14" s="229"/>
      <c r="M14" s="230"/>
      <c r="N14" s="216"/>
      <c r="O14" s="216"/>
      <c r="P14" s="705"/>
      <c r="Q14" s="312"/>
    </row>
    <row r="15" spans="1:17" ht="20.100000000000001" customHeight="1">
      <c r="A15" s="173">
        <v>5</v>
      </c>
      <c r="B15" s="198" t="s">
        <v>232</v>
      </c>
      <c r="C15" s="196">
        <v>4864949</v>
      </c>
      <c r="D15" s="182" t="s">
        <v>12</v>
      </c>
      <c r="E15" s="65" t="s">
        <v>300</v>
      </c>
      <c r="F15" s="197">
        <v>-1000</v>
      </c>
      <c r="G15" s="229">
        <v>999955</v>
      </c>
      <c r="H15" s="230">
        <v>999955</v>
      </c>
      <c r="I15" s="216">
        <f>G15-H15</f>
        <v>0</v>
      </c>
      <c r="J15" s="216">
        <f>$F15*I15</f>
        <v>0</v>
      </c>
      <c r="K15" s="705">
        <f>J15/1000000</f>
        <v>0</v>
      </c>
      <c r="L15" s="229">
        <v>999127</v>
      </c>
      <c r="M15" s="230">
        <v>999377</v>
      </c>
      <c r="N15" s="216">
        <f>L15-M15</f>
        <v>-250</v>
      </c>
      <c r="O15" s="216">
        <f>$F15*N15</f>
        <v>250000</v>
      </c>
      <c r="P15" s="705">
        <f>O15/1000000</f>
        <v>0.25</v>
      </c>
      <c r="Q15" s="320"/>
    </row>
    <row r="16" spans="1:17" ht="19.5" customHeight="1">
      <c r="A16" s="173">
        <v>6</v>
      </c>
      <c r="B16" s="198" t="s">
        <v>233</v>
      </c>
      <c r="C16" s="196">
        <v>4902535</v>
      </c>
      <c r="D16" s="182" t="s">
        <v>12</v>
      </c>
      <c r="E16" s="65" t="s">
        <v>300</v>
      </c>
      <c r="F16" s="197">
        <v>-1875</v>
      </c>
      <c r="G16" s="229">
        <v>164</v>
      </c>
      <c r="H16" s="230">
        <v>164</v>
      </c>
      <c r="I16" s="216">
        <f>G16-H16</f>
        <v>0</v>
      </c>
      <c r="J16" s="216">
        <f>$F16*I16</f>
        <v>0</v>
      </c>
      <c r="K16" s="705">
        <f>J16/1000000</f>
        <v>0</v>
      </c>
      <c r="L16" s="229">
        <v>160</v>
      </c>
      <c r="M16" s="230">
        <v>78</v>
      </c>
      <c r="N16" s="216">
        <f>L16-M16</f>
        <v>82</v>
      </c>
      <c r="O16" s="216">
        <f>$F16*N16</f>
        <v>-153750</v>
      </c>
      <c r="P16" s="705">
        <f>O16/1000000</f>
        <v>-0.15375</v>
      </c>
      <c r="Q16" s="530"/>
    </row>
    <row r="17" spans="1:17" ht="19.5" customHeight="1">
      <c r="A17" s="173">
        <v>7</v>
      </c>
      <c r="B17" s="198" t="s">
        <v>247</v>
      </c>
      <c r="C17" s="196">
        <v>4902559</v>
      </c>
      <c r="D17" s="182" t="s">
        <v>12</v>
      </c>
      <c r="E17" s="65" t="s">
        <v>300</v>
      </c>
      <c r="F17" s="197">
        <v>300</v>
      </c>
      <c r="G17" s="229">
        <v>174</v>
      </c>
      <c r="H17" s="230">
        <v>177</v>
      </c>
      <c r="I17" s="216">
        <f>G17-H17</f>
        <v>-3</v>
      </c>
      <c r="J17" s="216">
        <f>$F17*I17</f>
        <v>-900</v>
      </c>
      <c r="K17" s="705">
        <f>J17/1000000</f>
        <v>-8.9999999999999998E-4</v>
      </c>
      <c r="L17" s="229">
        <v>999935</v>
      </c>
      <c r="M17" s="230">
        <v>999935</v>
      </c>
      <c r="N17" s="216">
        <f>L17-M17</f>
        <v>0</v>
      </c>
      <c r="O17" s="216">
        <f>$F17*N17</f>
        <v>0</v>
      </c>
      <c r="P17" s="705">
        <f>O17/1000000</f>
        <v>0</v>
      </c>
      <c r="Q17" s="312"/>
    </row>
    <row r="18" spans="1:17" ht="20.100000000000001" customHeight="1">
      <c r="A18" s="173"/>
      <c r="B18" s="195"/>
      <c r="C18" s="196"/>
      <c r="D18" s="182"/>
      <c r="E18" s="65"/>
      <c r="F18" s="197"/>
      <c r="G18" s="229"/>
      <c r="H18" s="230"/>
      <c r="I18" s="216"/>
      <c r="J18" s="216"/>
      <c r="K18" s="705"/>
      <c r="L18" s="229"/>
      <c r="M18" s="230"/>
      <c r="N18" s="216"/>
      <c r="O18" s="216"/>
      <c r="P18" s="705"/>
      <c r="Q18" s="312"/>
    </row>
    <row r="19" spans="1:17" ht="20.100000000000001" customHeight="1">
      <c r="A19" s="173"/>
      <c r="B19" s="198"/>
      <c r="C19" s="196"/>
      <c r="D19" s="182"/>
      <c r="E19" s="65"/>
      <c r="F19" s="197"/>
      <c r="G19" s="229"/>
      <c r="H19" s="230"/>
      <c r="I19" s="216"/>
      <c r="J19" s="216"/>
      <c r="K19" s="705"/>
      <c r="L19" s="229"/>
      <c r="M19" s="230"/>
      <c r="N19" s="216"/>
      <c r="O19" s="216"/>
      <c r="P19" s="705"/>
      <c r="Q19" s="312"/>
    </row>
    <row r="20" spans="1:17" ht="20.100000000000001" customHeight="1">
      <c r="A20" s="173"/>
      <c r="B20" s="195" t="s">
        <v>234</v>
      </c>
      <c r="C20" s="196"/>
      <c r="D20" s="182"/>
      <c r="E20" s="65"/>
      <c r="F20" s="199"/>
      <c r="G20" s="229"/>
      <c r="H20" s="230"/>
      <c r="I20" s="216"/>
      <c r="J20" s="216"/>
      <c r="K20" s="718">
        <f>SUM(K9:K19)</f>
        <v>-8.9999999999999998E-4</v>
      </c>
      <c r="L20" s="229"/>
      <c r="M20" s="230"/>
      <c r="N20" s="216"/>
      <c r="O20" s="216"/>
      <c r="P20" s="718">
        <f>SUM(P9:P19)</f>
        <v>-0.71750850200000005</v>
      </c>
      <c r="Q20" s="312"/>
    </row>
    <row r="21" spans="1:17" ht="20.100000000000001" customHeight="1">
      <c r="A21" s="173"/>
      <c r="B21" s="195" t="s">
        <v>235</v>
      </c>
      <c r="C21" s="196"/>
      <c r="D21" s="182"/>
      <c r="E21" s="65"/>
      <c r="F21" s="199"/>
      <c r="G21" s="229"/>
      <c r="H21" s="230"/>
      <c r="I21" s="216"/>
      <c r="J21" s="216"/>
      <c r="K21" s="705"/>
      <c r="L21" s="229"/>
      <c r="M21" s="230"/>
      <c r="N21" s="216"/>
      <c r="O21" s="216"/>
      <c r="P21" s="705"/>
      <c r="Q21" s="312"/>
    </row>
    <row r="22" spans="1:17" ht="20.100000000000001" customHeight="1">
      <c r="A22" s="173"/>
      <c r="B22" s="195" t="s">
        <v>236</v>
      </c>
      <c r="C22" s="196"/>
      <c r="D22" s="182"/>
      <c r="E22" s="65"/>
      <c r="F22" s="199"/>
      <c r="G22" s="229"/>
      <c r="H22" s="230"/>
      <c r="I22" s="216"/>
      <c r="J22" s="216"/>
      <c r="K22" s="705"/>
      <c r="L22" s="229"/>
      <c r="M22" s="230"/>
      <c r="N22" s="216"/>
      <c r="O22" s="216"/>
      <c r="P22" s="705"/>
      <c r="Q22" s="312"/>
    </row>
    <row r="23" spans="1:17" ht="20.100000000000001" customHeight="1">
      <c r="A23" s="173">
        <v>8</v>
      </c>
      <c r="B23" s="198" t="s">
        <v>237</v>
      </c>
      <c r="C23" s="196">
        <v>4902496</v>
      </c>
      <c r="D23" s="182" t="s">
        <v>12</v>
      </c>
      <c r="E23" s="65" t="s">
        <v>300</v>
      </c>
      <c r="F23" s="197">
        <v>300</v>
      </c>
      <c r="G23" s="229">
        <v>0</v>
      </c>
      <c r="H23" s="230">
        <v>0</v>
      </c>
      <c r="I23" s="216">
        <f>G23-H23</f>
        <v>0</v>
      </c>
      <c r="J23" s="216">
        <f>$F23*I23</f>
        <v>0</v>
      </c>
      <c r="K23" s="705">
        <f>J23/1000000</f>
        <v>0</v>
      </c>
      <c r="L23" s="229">
        <v>0</v>
      </c>
      <c r="M23" s="230">
        <v>0</v>
      </c>
      <c r="N23" s="216">
        <f>L23-M23</f>
        <v>0</v>
      </c>
      <c r="O23" s="216">
        <f>$F23*N23</f>
        <v>0</v>
      </c>
      <c r="P23" s="705">
        <f>O23/1000000</f>
        <v>0</v>
      </c>
      <c r="Q23" s="320"/>
    </row>
    <row r="24" spans="1:17" ht="21" customHeight="1">
      <c r="A24" s="173">
        <v>9</v>
      </c>
      <c r="B24" s="198" t="s">
        <v>238</v>
      </c>
      <c r="C24" s="196">
        <v>4864804</v>
      </c>
      <c r="D24" s="182" t="s">
        <v>12</v>
      </c>
      <c r="E24" s="65" t="s">
        <v>300</v>
      </c>
      <c r="F24" s="197">
        <v>187.5</v>
      </c>
      <c r="G24" s="230">
        <v>993263</v>
      </c>
      <c r="H24" s="230">
        <v>993263</v>
      </c>
      <c r="I24" s="216">
        <f>G24-H24</f>
        <v>0</v>
      </c>
      <c r="J24" s="216">
        <f>$F24*I24</f>
        <v>0</v>
      </c>
      <c r="K24" s="705">
        <f>J24/1000000</f>
        <v>0</v>
      </c>
      <c r="L24" s="230">
        <v>993619</v>
      </c>
      <c r="M24" s="230">
        <v>993619</v>
      </c>
      <c r="N24" s="216">
        <f>L24-M24</f>
        <v>0</v>
      </c>
      <c r="O24" s="216">
        <f>$F24*N24</f>
        <v>0</v>
      </c>
      <c r="P24" s="705">
        <f>O24/1000000</f>
        <v>0</v>
      </c>
      <c r="Q24" s="634"/>
    </row>
    <row r="25" spans="1:17" ht="19.5" customHeight="1">
      <c r="A25" s="173"/>
      <c r="B25" s="195" t="s">
        <v>239</v>
      </c>
      <c r="C25" s="198"/>
      <c r="D25" s="182"/>
      <c r="E25" s="65"/>
      <c r="F25" s="199"/>
      <c r="G25" s="229"/>
      <c r="H25" s="230"/>
      <c r="I25" s="216"/>
      <c r="J25" s="216"/>
      <c r="K25" s="718">
        <f>SUM(K23:K24)</f>
        <v>0</v>
      </c>
      <c r="L25" s="229"/>
      <c r="M25" s="230"/>
      <c r="N25" s="216"/>
      <c r="O25" s="216"/>
      <c r="P25" s="718">
        <f>SUM(P23:P24)</f>
        <v>0</v>
      </c>
      <c r="Q25" s="312"/>
    </row>
    <row r="26" spans="1:17" ht="20.100000000000001" customHeight="1">
      <c r="A26" s="173"/>
      <c r="B26" s="195" t="s">
        <v>240</v>
      </c>
      <c r="C26" s="196"/>
      <c r="D26" s="182"/>
      <c r="E26" s="56"/>
      <c r="F26" s="197"/>
      <c r="G26" s="229"/>
      <c r="H26" s="230"/>
      <c r="I26" s="216"/>
      <c r="J26" s="216"/>
      <c r="K26" s="705"/>
      <c r="L26" s="229"/>
      <c r="M26" s="230"/>
      <c r="N26" s="216"/>
      <c r="O26" s="216"/>
      <c r="P26" s="705"/>
      <c r="Q26" s="312"/>
    </row>
    <row r="27" spans="1:17" ht="20.100000000000001" customHeight="1">
      <c r="A27" s="173"/>
      <c r="B27" s="195" t="s">
        <v>236</v>
      </c>
      <c r="C27" s="196"/>
      <c r="D27" s="182"/>
      <c r="E27" s="56"/>
      <c r="F27" s="197"/>
      <c r="G27" s="229"/>
      <c r="H27" s="230"/>
      <c r="I27" s="216"/>
      <c r="J27" s="216"/>
      <c r="K27" s="705"/>
      <c r="L27" s="229"/>
      <c r="M27" s="230"/>
      <c r="N27" s="216"/>
      <c r="O27" s="216"/>
      <c r="P27" s="705"/>
      <c r="Q27" s="312"/>
    </row>
    <row r="28" spans="1:17" ht="20.100000000000001" customHeight="1">
      <c r="A28" s="173">
        <v>10</v>
      </c>
      <c r="B28" s="198" t="s">
        <v>241</v>
      </c>
      <c r="C28" s="196">
        <v>4864866</v>
      </c>
      <c r="D28" s="182" t="s">
        <v>12</v>
      </c>
      <c r="E28" s="65" t="s">
        <v>300</v>
      </c>
      <c r="F28" s="343">
        <v>1250</v>
      </c>
      <c r="G28" s="229">
        <v>998683</v>
      </c>
      <c r="H28" s="230">
        <v>998683</v>
      </c>
      <c r="I28" s="216">
        <f t="shared" ref="I28:I34" si="0">G28-H28</f>
        <v>0</v>
      </c>
      <c r="J28" s="216">
        <f t="shared" ref="J28:J34" si="1">$F28*I28</f>
        <v>0</v>
      </c>
      <c r="K28" s="705">
        <f t="shared" ref="K28:K34" si="2">J28/1000000</f>
        <v>0</v>
      </c>
      <c r="L28" s="229">
        <v>998281</v>
      </c>
      <c r="M28" s="230">
        <v>998483</v>
      </c>
      <c r="N28" s="216">
        <f t="shared" ref="N28:N34" si="3">L28-M28</f>
        <v>-202</v>
      </c>
      <c r="O28" s="216">
        <f t="shared" ref="O28:O34" si="4">$F28*N28</f>
        <v>-252500</v>
      </c>
      <c r="P28" s="705">
        <f t="shared" ref="P28:P34" si="5">O28/1000000</f>
        <v>-0.2525</v>
      </c>
      <c r="Q28" s="320" t="s">
        <v>527</v>
      </c>
    </row>
    <row r="29" spans="1:17" ht="28.5" customHeight="1">
      <c r="A29" s="173"/>
      <c r="B29" s="198"/>
      <c r="C29" s="196">
        <v>4864866</v>
      </c>
      <c r="D29" s="182" t="s">
        <v>12</v>
      </c>
      <c r="E29" s="65" t="s">
        <v>300</v>
      </c>
      <c r="F29" s="343">
        <v>937.5</v>
      </c>
      <c r="G29" s="229">
        <v>998683</v>
      </c>
      <c r="H29" s="230">
        <v>998683</v>
      </c>
      <c r="I29" s="216">
        <f>G29-H29</f>
        <v>0</v>
      </c>
      <c r="J29" s="216">
        <f>$F29*I29</f>
        <v>0</v>
      </c>
      <c r="K29" s="705">
        <f>J29/1000000</f>
        <v>0</v>
      </c>
      <c r="L29" s="229">
        <v>998119</v>
      </c>
      <c r="M29" s="230">
        <v>998290</v>
      </c>
      <c r="N29" s="216">
        <f>L29-M29</f>
        <v>-171</v>
      </c>
      <c r="O29" s="216">
        <f>$F29*N29</f>
        <v>-160312.5</v>
      </c>
      <c r="P29" s="705">
        <f>O29/1000000</f>
        <v>-0.1603125</v>
      </c>
      <c r="Q29" s="309" t="s">
        <v>532</v>
      </c>
    </row>
    <row r="30" spans="1:17" ht="19.5" customHeight="1">
      <c r="A30" s="173">
        <v>11</v>
      </c>
      <c r="B30" s="198" t="s">
        <v>242</v>
      </c>
      <c r="C30" s="196">
        <v>5295199</v>
      </c>
      <c r="D30" s="182" t="s">
        <v>12</v>
      </c>
      <c r="E30" s="65" t="s">
        <v>300</v>
      </c>
      <c r="F30" s="343">
        <v>937.5</v>
      </c>
      <c r="G30" s="229">
        <v>996781</v>
      </c>
      <c r="H30" s="230">
        <v>996781</v>
      </c>
      <c r="I30" s="216">
        <f t="shared" si="0"/>
        <v>0</v>
      </c>
      <c r="J30" s="216">
        <f t="shared" si="1"/>
        <v>0</v>
      </c>
      <c r="K30" s="705">
        <f t="shared" si="2"/>
        <v>0</v>
      </c>
      <c r="L30" s="229">
        <v>997488</v>
      </c>
      <c r="M30" s="230">
        <v>998284</v>
      </c>
      <c r="N30" s="216">
        <f t="shared" si="3"/>
        <v>-796</v>
      </c>
      <c r="O30" s="216">
        <f t="shared" si="4"/>
        <v>-746250</v>
      </c>
      <c r="P30" s="705">
        <f t="shared" si="5"/>
        <v>-0.74624999999999997</v>
      </c>
      <c r="Q30" s="312"/>
    </row>
    <row r="31" spans="1:17" ht="20.100000000000001" customHeight="1">
      <c r="A31" s="173">
        <v>12</v>
      </c>
      <c r="B31" s="198" t="s">
        <v>243</v>
      </c>
      <c r="C31" s="196">
        <v>5295126</v>
      </c>
      <c r="D31" s="182" t="s">
        <v>12</v>
      </c>
      <c r="E31" s="65" t="s">
        <v>300</v>
      </c>
      <c r="F31" s="343">
        <v>93.75</v>
      </c>
      <c r="G31" s="229">
        <v>204495</v>
      </c>
      <c r="H31" s="230">
        <v>204495</v>
      </c>
      <c r="I31" s="216">
        <f t="shared" si="0"/>
        <v>0</v>
      </c>
      <c r="J31" s="216">
        <f t="shared" si="1"/>
        <v>0</v>
      </c>
      <c r="K31" s="705">
        <f t="shared" si="2"/>
        <v>0</v>
      </c>
      <c r="L31" s="229">
        <v>886730</v>
      </c>
      <c r="M31" s="230">
        <v>896649</v>
      </c>
      <c r="N31" s="216">
        <f t="shared" si="3"/>
        <v>-9919</v>
      </c>
      <c r="O31" s="216">
        <f t="shared" si="4"/>
        <v>-929906.25</v>
      </c>
      <c r="P31" s="705">
        <f t="shared" si="5"/>
        <v>-0.92990625000000005</v>
      </c>
      <c r="Q31" s="312" t="s">
        <v>515</v>
      </c>
    </row>
    <row r="32" spans="1:17" ht="20.100000000000001" customHeight="1">
      <c r="A32" s="173">
        <v>13</v>
      </c>
      <c r="B32" s="198" t="s">
        <v>462</v>
      </c>
      <c r="C32" s="196">
        <v>4865123</v>
      </c>
      <c r="D32" s="182" t="s">
        <v>12</v>
      </c>
      <c r="E32" s="65" t="s">
        <v>300</v>
      </c>
      <c r="F32" s="343">
        <v>1250</v>
      </c>
      <c r="G32" s="229">
        <v>998394</v>
      </c>
      <c r="H32" s="230">
        <v>998394</v>
      </c>
      <c r="I32" s="216">
        <f t="shared" si="0"/>
        <v>0</v>
      </c>
      <c r="J32" s="216">
        <f t="shared" si="1"/>
        <v>0</v>
      </c>
      <c r="K32" s="705">
        <f t="shared" si="2"/>
        <v>0</v>
      </c>
      <c r="L32" s="229">
        <v>999786</v>
      </c>
      <c r="M32" s="230">
        <v>999829</v>
      </c>
      <c r="N32" s="216">
        <f t="shared" si="3"/>
        <v>-43</v>
      </c>
      <c r="O32" s="216">
        <f t="shared" si="4"/>
        <v>-53750</v>
      </c>
      <c r="P32" s="705">
        <f t="shared" si="5"/>
        <v>-5.3749999999999999E-2</v>
      </c>
      <c r="Q32" s="312"/>
    </row>
    <row r="33" spans="1:17" ht="20.100000000000001" customHeight="1">
      <c r="A33" s="173">
        <v>14</v>
      </c>
      <c r="B33" s="198" t="s">
        <v>244</v>
      </c>
      <c r="C33" s="196">
        <v>4865152</v>
      </c>
      <c r="D33" s="182" t="s">
        <v>12</v>
      </c>
      <c r="E33" s="65" t="s">
        <v>300</v>
      </c>
      <c r="F33" s="343">
        <v>1000</v>
      </c>
      <c r="G33" s="229">
        <v>997444</v>
      </c>
      <c r="H33" s="230">
        <v>997444</v>
      </c>
      <c r="I33" s="216">
        <f t="shared" si="0"/>
        <v>0</v>
      </c>
      <c r="J33" s="216">
        <f t="shared" si="1"/>
        <v>0</v>
      </c>
      <c r="K33" s="705">
        <f t="shared" si="2"/>
        <v>0</v>
      </c>
      <c r="L33" s="229">
        <v>998760</v>
      </c>
      <c r="M33" s="230">
        <v>999117</v>
      </c>
      <c r="N33" s="216">
        <f t="shared" si="3"/>
        <v>-357</v>
      </c>
      <c r="O33" s="216">
        <f t="shared" si="4"/>
        <v>-357000</v>
      </c>
      <c r="P33" s="705">
        <f t="shared" si="5"/>
        <v>-0.35699999999999998</v>
      </c>
      <c r="Q33" s="320"/>
    </row>
    <row r="34" spans="1:17" ht="20.100000000000001" customHeight="1">
      <c r="A34" s="173">
        <v>15</v>
      </c>
      <c r="B34" s="198" t="s">
        <v>325</v>
      </c>
      <c r="C34" s="196">
        <v>4864821</v>
      </c>
      <c r="D34" s="182" t="s">
        <v>12</v>
      </c>
      <c r="E34" s="65" t="s">
        <v>300</v>
      </c>
      <c r="F34" s="343">
        <v>1000</v>
      </c>
      <c r="G34" s="229">
        <v>957445</v>
      </c>
      <c r="H34" s="230">
        <v>957445</v>
      </c>
      <c r="I34" s="216">
        <f t="shared" si="0"/>
        <v>0</v>
      </c>
      <c r="J34" s="216">
        <f t="shared" si="1"/>
        <v>0</v>
      </c>
      <c r="K34" s="705">
        <f t="shared" si="2"/>
        <v>0</v>
      </c>
      <c r="L34" s="229">
        <v>990436</v>
      </c>
      <c r="M34" s="230">
        <v>990584</v>
      </c>
      <c r="N34" s="216">
        <f t="shared" si="3"/>
        <v>-148</v>
      </c>
      <c r="O34" s="216">
        <f t="shared" si="4"/>
        <v>-148000</v>
      </c>
      <c r="P34" s="705">
        <f t="shared" si="5"/>
        <v>-0.14799999999999999</v>
      </c>
      <c r="Q34" s="326"/>
    </row>
    <row r="35" spans="1:17" ht="20.100000000000001" customHeight="1">
      <c r="A35" s="173"/>
      <c r="B35" s="195" t="s">
        <v>231</v>
      </c>
      <c r="C35" s="196"/>
      <c r="D35" s="182"/>
      <c r="E35" s="56"/>
      <c r="F35" s="197"/>
      <c r="G35" s="229"/>
      <c r="H35" s="230"/>
      <c r="I35" s="216"/>
      <c r="J35" s="216"/>
      <c r="K35" s="705"/>
      <c r="L35" s="229"/>
      <c r="M35" s="230"/>
      <c r="N35" s="216"/>
      <c r="O35" s="216"/>
      <c r="P35" s="705"/>
      <c r="Q35" s="312"/>
    </row>
    <row r="36" spans="1:17" ht="20.100000000000001" customHeight="1">
      <c r="A36" s="173">
        <v>16</v>
      </c>
      <c r="B36" s="198" t="s">
        <v>245</v>
      </c>
      <c r="C36" s="196">
        <v>5252046</v>
      </c>
      <c r="D36" s="182" t="s">
        <v>12</v>
      </c>
      <c r="E36" s="65" t="s">
        <v>300</v>
      </c>
      <c r="F36" s="343">
        <v>-625</v>
      </c>
      <c r="G36" s="229">
        <v>999955</v>
      </c>
      <c r="H36" s="230">
        <v>999955</v>
      </c>
      <c r="I36" s="216">
        <f>G36-H36</f>
        <v>0</v>
      </c>
      <c r="J36" s="216">
        <f>$F36*I36</f>
        <v>0</v>
      </c>
      <c r="K36" s="705">
        <f>J36/1000000</f>
        <v>0</v>
      </c>
      <c r="L36" s="229">
        <v>483</v>
      </c>
      <c r="M36" s="230">
        <v>174</v>
      </c>
      <c r="N36" s="216">
        <f>L36-M36</f>
        <v>309</v>
      </c>
      <c r="O36" s="216">
        <f>$F36*N36</f>
        <v>-193125</v>
      </c>
      <c r="P36" s="705">
        <f>O36/1000000</f>
        <v>-0.19312499999999999</v>
      </c>
      <c r="Q36" s="581"/>
    </row>
    <row r="37" spans="1:17" ht="20.100000000000001" customHeight="1">
      <c r="A37" s="173">
        <v>17</v>
      </c>
      <c r="B37" s="198" t="s">
        <v>248</v>
      </c>
      <c r="C37" s="196">
        <v>4902559</v>
      </c>
      <c r="D37" s="182" t="s">
        <v>12</v>
      </c>
      <c r="E37" s="65" t="s">
        <v>300</v>
      </c>
      <c r="F37" s="196">
        <v>-300</v>
      </c>
      <c r="G37" s="229">
        <v>174</v>
      </c>
      <c r="H37" s="230">
        <v>177</v>
      </c>
      <c r="I37" s="216">
        <f>G37-H37</f>
        <v>-3</v>
      </c>
      <c r="J37" s="216">
        <f>$F37*I37</f>
        <v>900</v>
      </c>
      <c r="K37" s="705">
        <f>J37/1000000</f>
        <v>8.9999999999999998E-4</v>
      </c>
      <c r="L37" s="229">
        <v>999935</v>
      </c>
      <c r="M37" s="230">
        <v>999935</v>
      </c>
      <c r="N37" s="216">
        <f>L37-M37</f>
        <v>0</v>
      </c>
      <c r="O37" s="216">
        <f>$F37*N37</f>
        <v>0</v>
      </c>
      <c r="P37" s="705">
        <f>O37/1000000</f>
        <v>0</v>
      </c>
      <c r="Q37" s="312"/>
    </row>
    <row r="38" spans="1:17" ht="20.100000000000001" customHeight="1" thickBot="1">
      <c r="A38" s="200"/>
      <c r="B38" s="201" t="s">
        <v>246</v>
      </c>
      <c r="C38" s="201"/>
      <c r="D38" s="201"/>
      <c r="E38" s="201"/>
      <c r="F38" s="201"/>
      <c r="G38" s="70"/>
      <c r="H38" s="69"/>
      <c r="I38" s="69"/>
      <c r="J38" s="69"/>
      <c r="K38" s="288">
        <f>SUM(K28:K37)</f>
        <v>8.9999999999999998E-4</v>
      </c>
      <c r="L38" s="204"/>
      <c r="M38" s="472"/>
      <c r="N38" s="472"/>
      <c r="O38" s="472"/>
      <c r="P38" s="202">
        <f>SUM(P28:P37)</f>
        <v>-2.8408437500000003</v>
      </c>
      <c r="Q38" s="379"/>
    </row>
    <row r="39" spans="1:17" ht="13.5" thickTop="1">
      <c r="A39" s="30"/>
      <c r="B39" s="2"/>
      <c r="C39" s="63"/>
      <c r="D39" s="30"/>
      <c r="E39" s="63"/>
      <c r="F39" s="6"/>
      <c r="G39" s="6"/>
      <c r="H39" s="6"/>
      <c r="I39" s="6"/>
      <c r="J39" s="6"/>
      <c r="K39" s="205"/>
      <c r="L39" s="205"/>
      <c r="M39" s="371"/>
      <c r="N39" s="371"/>
      <c r="O39" s="371"/>
      <c r="P39" s="706"/>
    </row>
    <row r="40" spans="1:17">
      <c r="K40" s="706"/>
      <c r="L40" s="371"/>
      <c r="M40" s="371"/>
      <c r="N40" s="371"/>
      <c r="O40" s="371"/>
      <c r="P40" s="706"/>
    </row>
    <row r="41" spans="1:17">
      <c r="G41" s="473"/>
      <c r="K41" s="706"/>
      <c r="L41" s="371"/>
      <c r="M41" s="371"/>
      <c r="N41" s="371"/>
      <c r="O41" s="371"/>
      <c r="P41" s="706"/>
    </row>
    <row r="42" spans="1:17" ht="21.75">
      <c r="B42" s="131" t="s">
        <v>287</v>
      </c>
      <c r="K42" s="474">
        <f>K20</f>
        <v>-8.9999999999999998E-4</v>
      </c>
      <c r="L42" s="475"/>
      <c r="M42" s="475"/>
      <c r="N42" s="475"/>
      <c r="O42" s="475"/>
      <c r="P42" s="474">
        <f>P20</f>
        <v>-0.71750850200000005</v>
      </c>
    </row>
    <row r="43" spans="1:17" ht="21.75">
      <c r="B43" s="131" t="s">
        <v>288</v>
      </c>
      <c r="K43" s="474">
        <f>K25</f>
        <v>0</v>
      </c>
      <c r="L43" s="475"/>
      <c r="M43" s="475"/>
      <c r="N43" s="475"/>
      <c r="O43" s="475"/>
      <c r="P43" s="474">
        <f>P25</f>
        <v>0</v>
      </c>
    </row>
    <row r="44" spans="1:17" ht="21.75">
      <c r="B44" s="131" t="s">
        <v>289</v>
      </c>
      <c r="K44" s="474">
        <f>K38</f>
        <v>8.9999999999999998E-4</v>
      </c>
      <c r="L44" s="475"/>
      <c r="M44" s="475"/>
      <c r="N44" s="475"/>
      <c r="O44" s="475"/>
      <c r="P44" s="476">
        <f>P38</f>
        <v>-2.8408437500000003</v>
      </c>
    </row>
  </sheetData>
  <phoneticPr fontId="5" type="noConversion"/>
  <printOptions horizontalCentered="1"/>
  <pageMargins left="0.4" right="0.38" top="0.59" bottom="0.57999999999999996" header="0.5" footer="0.5"/>
  <pageSetup scale="54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IV104"/>
  <sheetViews>
    <sheetView view="pageBreakPreview" zoomScale="70" zoomScaleNormal="75" zoomScaleSheetLayoutView="70" workbookViewId="0">
      <selection activeCell="M33" sqref="M33"/>
    </sheetView>
  </sheetViews>
  <sheetFormatPr defaultRowHeight="12.75"/>
  <cols>
    <col min="1" max="1" width="6.28515625" customWidth="1"/>
    <col min="2" max="2" width="15.140625" customWidth="1"/>
    <col min="3" max="3" width="13.140625" customWidth="1"/>
    <col min="5" max="5" width="14.42578125" customWidth="1"/>
    <col min="6" max="6" width="8.42578125" customWidth="1"/>
    <col min="7" max="7" width="13.5703125" customWidth="1"/>
    <col min="8" max="8" width="14.85546875" customWidth="1"/>
    <col min="9" max="9" width="13" customWidth="1"/>
    <col min="10" max="10" width="14.140625" customWidth="1"/>
    <col min="11" max="11" width="13.85546875" style="794" customWidth="1"/>
    <col min="12" max="12" width="12.7109375" customWidth="1"/>
    <col min="13" max="14" width="11.28515625" customWidth="1"/>
    <col min="15" max="15" width="13.42578125" customWidth="1"/>
    <col min="16" max="16" width="16.28515625" style="93" customWidth="1"/>
    <col min="17" max="17" width="18.7109375" customWidth="1"/>
    <col min="18" max="18" width="7.5703125" customWidth="1"/>
  </cols>
  <sheetData>
    <row r="1" spans="1:17" s="308" customFormat="1" ht="26.25">
      <c r="A1" s="1" t="s">
        <v>210</v>
      </c>
      <c r="K1" s="888"/>
      <c r="P1" s="473"/>
    </row>
    <row r="2" spans="1:17" s="308" customFormat="1" ht="20.25">
      <c r="A2" s="211" t="s">
        <v>211</v>
      </c>
      <c r="K2" s="888"/>
      <c r="P2" s="765" t="str">
        <f>NDPL!Q1</f>
        <v>JULY-2024</v>
      </c>
    </row>
    <row r="3" spans="1:17" s="308" customFormat="1" ht="18">
      <c r="A3" s="105" t="s">
        <v>303</v>
      </c>
      <c r="B3" s="105"/>
      <c r="C3" s="30"/>
      <c r="D3" s="4"/>
      <c r="E3" s="4"/>
      <c r="F3" s="30"/>
      <c r="G3" s="30"/>
      <c r="H3" s="30"/>
      <c r="I3" s="30"/>
      <c r="K3" s="888"/>
      <c r="P3" s="473"/>
    </row>
    <row r="4" spans="1:17" s="308" customFormat="1" ht="24" thickBot="1">
      <c r="A4" s="3"/>
      <c r="G4" s="335"/>
      <c r="H4" s="335"/>
      <c r="I4" s="27" t="s">
        <v>347</v>
      </c>
      <c r="J4" s="335"/>
      <c r="K4" s="747"/>
      <c r="L4" s="335"/>
      <c r="M4" s="335"/>
      <c r="N4" s="27" t="s">
        <v>348</v>
      </c>
      <c r="O4" s="335"/>
      <c r="P4" s="707"/>
    </row>
    <row r="5" spans="1:17" s="308" customFormat="1" ht="51.75" customHeight="1" thickTop="1" thickBot="1">
      <c r="A5" s="348" t="s">
        <v>8</v>
      </c>
      <c r="B5" s="349" t="s">
        <v>9</v>
      </c>
      <c r="C5" s="350" t="s">
        <v>1</v>
      </c>
      <c r="D5" s="350" t="s">
        <v>2</v>
      </c>
      <c r="E5" s="350" t="s">
        <v>3</v>
      </c>
      <c r="F5" s="350" t="s">
        <v>10</v>
      </c>
      <c r="G5" s="348" t="str">
        <f>NDPL!G5</f>
        <v>FINAL READING 31/07/2024</v>
      </c>
      <c r="H5" s="350" t="str">
        <f>NDPL!H5</f>
        <v>INTIAL READING 01/07/2024</v>
      </c>
      <c r="I5" s="350" t="s">
        <v>4</v>
      </c>
      <c r="J5" s="350" t="s">
        <v>5</v>
      </c>
      <c r="K5" s="717" t="s">
        <v>6</v>
      </c>
      <c r="L5" s="348" t="str">
        <f>NDPL!G5</f>
        <v>FINAL READING 31/07/2024</v>
      </c>
      <c r="M5" s="350" t="str">
        <f>NDPL!H5</f>
        <v>INTIAL READING 01/07/2024</v>
      </c>
      <c r="N5" s="350" t="s">
        <v>4</v>
      </c>
      <c r="O5" s="350" t="s">
        <v>5</v>
      </c>
      <c r="P5" s="696" t="s">
        <v>6</v>
      </c>
      <c r="Q5" s="366" t="s">
        <v>266</v>
      </c>
    </row>
    <row r="6" spans="1:17" s="308" customFormat="1" ht="14.25" thickTop="1" thickBot="1">
      <c r="K6" s="888"/>
      <c r="P6" s="473"/>
    </row>
    <row r="7" spans="1:17" s="308" customFormat="1" ht="14.25" thickTop="1" thickBot="1">
      <c r="A7" s="318"/>
      <c r="B7" s="77"/>
      <c r="C7" s="317"/>
      <c r="D7" s="317"/>
      <c r="E7" s="317"/>
      <c r="F7" s="889"/>
      <c r="G7" s="318"/>
      <c r="H7" s="317"/>
      <c r="I7" s="317"/>
      <c r="J7" s="317"/>
      <c r="K7" s="760"/>
      <c r="L7" s="318"/>
      <c r="M7" s="317"/>
      <c r="N7" s="317"/>
      <c r="O7" s="317"/>
      <c r="P7" s="721"/>
      <c r="Q7" s="370"/>
    </row>
    <row r="8" spans="1:17" s="308" customFormat="1" ht="19.5">
      <c r="A8" s="630" t="s">
        <v>457</v>
      </c>
      <c r="B8" s="590" t="s">
        <v>253</v>
      </c>
      <c r="C8" s="591"/>
      <c r="D8" s="592"/>
      <c r="E8" s="592"/>
      <c r="F8" s="593"/>
      <c r="G8" s="594"/>
      <c r="H8" s="380"/>
      <c r="I8" s="890"/>
      <c r="J8" s="890"/>
      <c r="K8" s="891"/>
      <c r="L8" s="892"/>
      <c r="M8" s="439"/>
      <c r="N8" s="890"/>
      <c r="O8" s="890"/>
      <c r="P8" s="891"/>
      <c r="Q8" s="608"/>
    </row>
    <row r="9" spans="1:17" s="308" customFormat="1" ht="18">
      <c r="A9" s="392"/>
      <c r="B9" s="893" t="s">
        <v>254</v>
      </c>
      <c r="C9" s="106" t="s">
        <v>448</v>
      </c>
      <c r="D9" s="80"/>
      <c r="E9" s="78"/>
      <c r="F9" s="79"/>
      <c r="G9" s="477"/>
      <c r="H9" s="335"/>
      <c r="I9" s="273"/>
      <c r="J9" s="273"/>
      <c r="K9" s="767"/>
      <c r="L9" s="274"/>
      <c r="M9" s="273"/>
      <c r="N9" s="273"/>
      <c r="O9" s="273"/>
      <c r="P9" s="767"/>
      <c r="Q9" s="596"/>
    </row>
    <row r="10" spans="1:17" s="308" customFormat="1" ht="18">
      <c r="A10" s="595">
        <v>1</v>
      </c>
      <c r="B10" s="362" t="s">
        <v>250</v>
      </c>
      <c r="C10" s="293">
        <v>4865015</v>
      </c>
      <c r="D10" s="304" t="s">
        <v>12</v>
      </c>
      <c r="E10" s="78" t="s">
        <v>307</v>
      </c>
      <c r="F10" s="363">
        <v>2000</v>
      </c>
      <c r="G10" s="229">
        <v>34429</v>
      </c>
      <c r="H10" s="230">
        <v>33992</v>
      </c>
      <c r="I10" s="216">
        <f>G10-H10</f>
        <v>437</v>
      </c>
      <c r="J10" s="216">
        <f>$F10*I10</f>
        <v>874000</v>
      </c>
      <c r="K10" s="785">
        <f>J10/1000000</f>
        <v>0.874</v>
      </c>
      <c r="L10" s="229">
        <v>32</v>
      </c>
      <c r="M10" s="230">
        <v>30</v>
      </c>
      <c r="N10" s="216">
        <f>L10-M10</f>
        <v>2</v>
      </c>
      <c r="O10" s="216">
        <f>$F10*N10</f>
        <v>4000</v>
      </c>
      <c r="P10" s="705">
        <f>O10/1000000</f>
        <v>4.0000000000000001E-3</v>
      </c>
      <c r="Q10" s="596"/>
    </row>
    <row r="11" spans="1:17" s="308" customFormat="1" ht="18">
      <c r="A11" s="595">
        <v>2</v>
      </c>
      <c r="B11" s="362" t="s">
        <v>252</v>
      </c>
      <c r="C11" s="293">
        <v>4864969</v>
      </c>
      <c r="D11" s="304" t="s">
        <v>12</v>
      </c>
      <c r="E11" s="78" t="s">
        <v>307</v>
      </c>
      <c r="F11" s="293">
        <v>2000</v>
      </c>
      <c r="G11" s="229">
        <v>25139</v>
      </c>
      <c r="H11" s="230">
        <v>24711</v>
      </c>
      <c r="I11" s="216">
        <f>G11-H11</f>
        <v>428</v>
      </c>
      <c r="J11" s="216">
        <f>$F11*I11</f>
        <v>856000</v>
      </c>
      <c r="K11" s="785">
        <f>J11/1000000</f>
        <v>0.85599999999999998</v>
      </c>
      <c r="L11" s="229">
        <v>28</v>
      </c>
      <c r="M11" s="230">
        <v>28</v>
      </c>
      <c r="N11" s="216">
        <f>L11-M11</f>
        <v>0</v>
      </c>
      <c r="O11" s="216">
        <f>$F11*N11</f>
        <v>0</v>
      </c>
      <c r="P11" s="705">
        <f>O11/1000000</f>
        <v>0</v>
      </c>
      <c r="Q11" s="597"/>
    </row>
    <row r="12" spans="1:17" s="308" customFormat="1" ht="15.75">
      <c r="A12" s="405"/>
      <c r="B12" s="335"/>
      <c r="C12" s="335"/>
      <c r="D12" s="335"/>
      <c r="E12" s="335"/>
      <c r="F12" s="335"/>
      <c r="G12" s="229"/>
      <c r="H12" s="376" t="s">
        <v>444</v>
      </c>
      <c r="I12" s="335"/>
      <c r="J12" s="335"/>
      <c r="K12" s="894">
        <f>SUM(K10:K11)</f>
        <v>1.73</v>
      </c>
      <c r="L12" s="229"/>
      <c r="M12" s="335"/>
      <c r="N12" s="335"/>
      <c r="O12" s="335"/>
      <c r="P12" s="736">
        <f>SUM(P10:P11)</f>
        <v>4.0000000000000001E-3</v>
      </c>
      <c r="Q12" s="597"/>
    </row>
    <row r="13" spans="1:17" s="308" customFormat="1" ht="15.75">
      <c r="A13" s="405"/>
      <c r="B13" s="335"/>
      <c r="C13" s="335"/>
      <c r="D13" s="335"/>
      <c r="E13" s="335"/>
      <c r="F13" s="335"/>
      <c r="G13" s="229"/>
      <c r="H13" s="376" t="s">
        <v>445</v>
      </c>
      <c r="I13" s="335"/>
      <c r="J13" s="56" t="s">
        <v>446</v>
      </c>
      <c r="K13" s="894">
        <f>SUM(NDMC!K33,BYPL!K33)</f>
        <v>-1.7807499999999998</v>
      </c>
      <c r="L13" s="229"/>
      <c r="M13" s="335"/>
      <c r="N13" s="335"/>
      <c r="O13" s="335"/>
      <c r="P13" s="736">
        <f>SUM(NDMC!P33,BYPL!P33)</f>
        <v>0.10575000000000001</v>
      </c>
      <c r="Q13" s="597"/>
    </row>
    <row r="14" spans="1:17" s="308" customFormat="1" ht="15.75">
      <c r="A14" s="598"/>
      <c r="B14" s="81"/>
      <c r="C14" s="74"/>
      <c r="D14" s="304"/>
      <c r="E14" s="82"/>
      <c r="F14" s="83"/>
      <c r="G14" s="86"/>
      <c r="H14" s="376" t="s">
        <v>447</v>
      </c>
      <c r="I14" s="273"/>
      <c r="J14" s="273"/>
      <c r="K14" s="894">
        <f>SUM(K12,-K13)</f>
        <v>3.5107499999999998</v>
      </c>
      <c r="L14" s="274"/>
      <c r="M14" s="273"/>
      <c r="N14" s="273"/>
      <c r="O14" s="273"/>
      <c r="P14" s="894">
        <f>SUM(P12,-P13)</f>
        <v>-0.10175000000000001</v>
      </c>
      <c r="Q14" s="596"/>
    </row>
    <row r="15" spans="1:17" s="308" customFormat="1" ht="16.5">
      <c r="A15" s="631"/>
      <c r="B15" s="469" t="s">
        <v>454</v>
      </c>
      <c r="C15" s="358"/>
      <c r="D15" s="359"/>
      <c r="E15" s="359"/>
      <c r="F15" s="360"/>
      <c r="G15" s="86"/>
      <c r="H15" s="59"/>
      <c r="I15" s="216"/>
      <c r="J15" s="216"/>
      <c r="K15" s="786"/>
      <c r="L15" s="229"/>
      <c r="M15" s="230"/>
      <c r="N15" s="216"/>
      <c r="O15" s="216"/>
      <c r="P15" s="718"/>
      <c r="Q15" s="599"/>
    </row>
    <row r="16" spans="1:17" s="308" customFormat="1" ht="18">
      <c r="A16" s="895"/>
      <c r="B16" s="635" t="s">
        <v>257</v>
      </c>
      <c r="C16" s="896" t="s">
        <v>449</v>
      </c>
      <c r="D16" s="635"/>
      <c r="E16" s="635"/>
      <c r="F16" s="635"/>
      <c r="G16" s="610">
        <v>29.67</v>
      </c>
      <c r="H16" s="635" t="s">
        <v>259</v>
      </c>
      <c r="I16" s="635"/>
      <c r="J16" s="893"/>
      <c r="K16" s="745">
        <f t="shared" ref="K16:K21" si="0">($K$14*G16)/100</f>
        <v>1.0416395249999999</v>
      </c>
      <c r="L16" s="229"/>
      <c r="M16" s="635"/>
      <c r="N16" s="635"/>
      <c r="O16" s="635"/>
      <c r="P16" s="749">
        <f t="shared" ref="P16:P21" si="1">($P$14*G16)/100</f>
        <v>-3.0189225000000004E-2</v>
      </c>
      <c r="Q16" s="611"/>
    </row>
    <row r="17" spans="1:17" s="308" customFormat="1" ht="18">
      <c r="A17" s="895"/>
      <c r="B17" s="635" t="s">
        <v>308</v>
      </c>
      <c r="C17" s="896" t="s">
        <v>449</v>
      </c>
      <c r="D17" s="635"/>
      <c r="E17" s="635"/>
      <c r="F17" s="635"/>
      <c r="G17" s="610">
        <v>41.53</v>
      </c>
      <c r="H17" s="635" t="s">
        <v>259</v>
      </c>
      <c r="I17" s="635"/>
      <c r="J17" s="893"/>
      <c r="K17" s="745">
        <f t="shared" si="0"/>
        <v>1.4580144749999999</v>
      </c>
      <c r="L17" s="229"/>
      <c r="M17" s="335"/>
      <c r="N17" s="635"/>
      <c r="O17" s="635"/>
      <c r="P17" s="749">
        <f t="shared" si="1"/>
        <v>-4.2256775000000003E-2</v>
      </c>
      <c r="Q17" s="611"/>
    </row>
    <row r="18" spans="1:17" s="308" customFormat="1" ht="18">
      <c r="A18" s="895"/>
      <c r="B18" s="635" t="s">
        <v>309</v>
      </c>
      <c r="C18" s="896" t="s">
        <v>449</v>
      </c>
      <c r="D18" s="635"/>
      <c r="E18" s="635"/>
      <c r="F18" s="635"/>
      <c r="G18" s="610">
        <v>22.74</v>
      </c>
      <c r="H18" s="635" t="s">
        <v>259</v>
      </c>
      <c r="I18" s="635"/>
      <c r="J18" s="893"/>
      <c r="K18" s="745">
        <f t="shared" si="0"/>
        <v>0.79834454999999993</v>
      </c>
      <c r="L18" s="229"/>
      <c r="M18" s="635"/>
      <c r="N18" s="635"/>
      <c r="O18" s="635"/>
      <c r="P18" s="749">
        <f t="shared" si="1"/>
        <v>-2.3137949999999997E-2</v>
      </c>
      <c r="Q18" s="611"/>
    </row>
    <row r="19" spans="1:17" s="308" customFormat="1" ht="18">
      <c r="A19" s="895"/>
      <c r="B19" s="635" t="s">
        <v>310</v>
      </c>
      <c r="C19" s="896" t="s">
        <v>449</v>
      </c>
      <c r="D19" s="635"/>
      <c r="E19" s="635"/>
      <c r="F19" s="635"/>
      <c r="G19" s="610">
        <v>4.95</v>
      </c>
      <c r="H19" s="635" t="s">
        <v>259</v>
      </c>
      <c r="I19" s="635"/>
      <c r="J19" s="893"/>
      <c r="K19" s="745">
        <f t="shared" si="0"/>
        <v>0.17378212500000001</v>
      </c>
      <c r="L19" s="229"/>
      <c r="M19" s="635"/>
      <c r="N19" s="635"/>
      <c r="O19" s="635"/>
      <c r="P19" s="749">
        <f t="shared" si="1"/>
        <v>-5.0366250000000003E-3</v>
      </c>
      <c r="Q19" s="611"/>
    </row>
    <row r="20" spans="1:17" s="308" customFormat="1" ht="18">
      <c r="A20" s="895"/>
      <c r="B20" s="635" t="s">
        <v>311</v>
      </c>
      <c r="C20" s="896" t="s">
        <v>449</v>
      </c>
      <c r="D20" s="635"/>
      <c r="E20" s="635"/>
      <c r="F20" s="635"/>
      <c r="G20" s="610">
        <v>0</v>
      </c>
      <c r="H20" s="635" t="s">
        <v>259</v>
      </c>
      <c r="I20" s="635"/>
      <c r="J20" s="893"/>
      <c r="K20" s="745">
        <f t="shared" si="0"/>
        <v>0</v>
      </c>
      <c r="L20" s="229"/>
      <c r="M20" s="290"/>
      <c r="N20" s="290"/>
      <c r="O20" s="290"/>
      <c r="P20" s="749">
        <f t="shared" si="1"/>
        <v>0</v>
      </c>
      <c r="Q20" s="611"/>
    </row>
    <row r="21" spans="1:17" s="308" customFormat="1" ht="18">
      <c r="A21" s="895"/>
      <c r="B21" s="635" t="s">
        <v>412</v>
      </c>
      <c r="C21" s="896" t="s">
        <v>449</v>
      </c>
      <c r="D21" s="335"/>
      <c r="E21" s="335"/>
      <c r="F21" s="897"/>
      <c r="G21" s="610">
        <v>0</v>
      </c>
      <c r="H21" s="635" t="s">
        <v>259</v>
      </c>
      <c r="I21" s="335"/>
      <c r="J21" s="707"/>
      <c r="K21" s="745">
        <f t="shared" si="0"/>
        <v>0</v>
      </c>
      <c r="L21" s="229"/>
      <c r="M21" s="336"/>
      <c r="N21" s="336"/>
      <c r="O21" s="336"/>
      <c r="P21" s="749">
        <f t="shared" si="1"/>
        <v>0</v>
      </c>
      <c r="Q21" s="611"/>
    </row>
    <row r="22" spans="1:17" s="308" customFormat="1" ht="15.75" thickBot="1">
      <c r="A22" s="406"/>
      <c r="B22" s="383"/>
      <c r="C22" s="383"/>
      <c r="D22" s="383"/>
      <c r="E22" s="383"/>
      <c r="F22" s="383"/>
      <c r="G22" s="605"/>
      <c r="H22" s="383"/>
      <c r="I22" s="383"/>
      <c r="J22" s="383"/>
      <c r="K22" s="898"/>
      <c r="L22" s="605"/>
      <c r="M22" s="383"/>
      <c r="N22" s="383"/>
      <c r="O22" s="383"/>
      <c r="P22" s="712"/>
      <c r="Q22" s="612"/>
    </row>
    <row r="23" spans="1:17" s="308" customFormat="1" ht="13.5" thickBot="1">
      <c r="A23" s="335"/>
      <c r="B23" s="335"/>
      <c r="C23" s="335"/>
      <c r="D23" s="335"/>
      <c r="E23" s="335"/>
      <c r="F23" s="335"/>
      <c r="G23" s="335"/>
      <c r="H23" s="335"/>
      <c r="I23" s="335"/>
      <c r="J23" s="335"/>
      <c r="K23" s="747"/>
      <c r="L23" s="335"/>
      <c r="M23" s="335"/>
      <c r="N23" s="335"/>
      <c r="O23" s="335"/>
      <c r="P23" s="707"/>
      <c r="Q23" s="335"/>
    </row>
    <row r="24" spans="1:17" s="308" customFormat="1" ht="19.5">
      <c r="A24" s="630" t="s">
        <v>458</v>
      </c>
      <c r="B24" s="590" t="s">
        <v>424</v>
      </c>
      <c r="C24" s="600"/>
      <c r="D24" s="601"/>
      <c r="E24" s="602"/>
      <c r="F24" s="603"/>
      <c r="G24" s="604"/>
      <c r="H24" s="648"/>
      <c r="I24" s="890"/>
      <c r="J24" s="890"/>
      <c r="K24" s="899"/>
      <c r="L24" s="900"/>
      <c r="M24" s="890"/>
      <c r="N24" s="890"/>
      <c r="O24" s="890"/>
      <c r="P24" s="899"/>
      <c r="Q24" s="608"/>
    </row>
    <row r="25" spans="1:17" s="308" customFormat="1" ht="18">
      <c r="A25" s="615">
        <v>1</v>
      </c>
      <c r="B25" s="81" t="s">
        <v>424</v>
      </c>
      <c r="C25" s="293">
        <v>4864884</v>
      </c>
      <c r="D25" s="517" t="s">
        <v>12</v>
      </c>
      <c r="E25" s="517" t="s">
        <v>307</v>
      </c>
      <c r="F25" s="363">
        <v>-1000</v>
      </c>
      <c r="G25" s="229">
        <v>995688</v>
      </c>
      <c r="H25" s="230">
        <v>995688</v>
      </c>
      <c r="I25" s="216">
        <f>G25-H25</f>
        <v>0</v>
      </c>
      <c r="J25" s="216">
        <f>$F25*I25</f>
        <v>0</v>
      </c>
      <c r="K25" s="785">
        <f>J25/1000000</f>
        <v>0</v>
      </c>
      <c r="L25" s="229">
        <v>996181</v>
      </c>
      <c r="M25" s="230">
        <v>997385</v>
      </c>
      <c r="N25" s="216">
        <f>L25-M25</f>
        <v>-1204</v>
      </c>
      <c r="O25" s="216">
        <f>$F25*N25</f>
        <v>1204000</v>
      </c>
      <c r="P25" s="705">
        <f>O25/1000000</f>
        <v>1.204</v>
      </c>
      <c r="Q25" s="596"/>
    </row>
    <row r="26" spans="1:17" s="308" customFormat="1" ht="18">
      <c r="A26" s="595"/>
      <c r="B26" s="81"/>
      <c r="C26" s="293"/>
      <c r="D26" s="517"/>
      <c r="E26" s="517"/>
      <c r="F26" s="363"/>
      <c r="G26" s="376" t="s">
        <v>450</v>
      </c>
      <c r="H26" s="335"/>
      <c r="I26" s="216"/>
      <c r="J26" s="216"/>
      <c r="K26" s="786">
        <f>K25</f>
        <v>0</v>
      </c>
      <c r="L26" s="229"/>
      <c r="M26" s="230"/>
      <c r="N26" s="216"/>
      <c r="O26" s="216"/>
      <c r="P26" s="718">
        <f>P25</f>
        <v>1.204</v>
      </c>
      <c r="Q26" s="596"/>
    </row>
    <row r="27" spans="1:17" s="308" customFormat="1" ht="16.5">
      <c r="A27" s="631"/>
      <c r="B27" s="469" t="s">
        <v>455</v>
      </c>
      <c r="C27" s="358"/>
      <c r="D27" s="359"/>
      <c r="E27" s="359"/>
      <c r="F27" s="360"/>
      <c r="G27" s="229"/>
      <c r="H27" s="59"/>
      <c r="I27" s="216"/>
      <c r="J27" s="216"/>
      <c r="K27" s="786"/>
      <c r="L27" s="229"/>
      <c r="M27" s="230"/>
      <c r="N27" s="216"/>
      <c r="O27" s="216"/>
      <c r="P27" s="718"/>
      <c r="Q27" s="596"/>
    </row>
    <row r="28" spans="1:17" s="308" customFormat="1" ht="18">
      <c r="A28" s="895"/>
      <c r="B28" s="635" t="s">
        <v>257</v>
      </c>
      <c r="C28" s="896" t="s">
        <v>449</v>
      </c>
      <c r="D28" s="635"/>
      <c r="E28" s="635"/>
      <c r="F28" s="635"/>
      <c r="G28" s="610">
        <v>29.2</v>
      </c>
      <c r="H28" s="635" t="s">
        <v>259</v>
      </c>
      <c r="I28" s="635"/>
      <c r="J28" s="893"/>
      <c r="K28" s="745">
        <f t="shared" ref="K28:K33" si="2">($K$26*G28)/100</f>
        <v>0</v>
      </c>
      <c r="L28" s="610"/>
      <c r="M28" s="635"/>
      <c r="N28" s="635"/>
      <c r="O28" s="635"/>
      <c r="P28" s="749">
        <f t="shared" ref="P28:P33" si="3">($P$26*G28)/100</f>
        <v>0.35156799999999999</v>
      </c>
      <c r="Q28" s="596"/>
    </row>
    <row r="29" spans="1:17" s="308" customFormat="1" ht="18">
      <c r="A29" s="895"/>
      <c r="B29" s="635" t="s">
        <v>308</v>
      </c>
      <c r="C29" s="896" t="s">
        <v>449</v>
      </c>
      <c r="D29" s="635"/>
      <c r="E29" s="635"/>
      <c r="F29" s="635"/>
      <c r="G29" s="610">
        <v>41.81</v>
      </c>
      <c r="H29" s="635" t="s">
        <v>259</v>
      </c>
      <c r="I29" s="635"/>
      <c r="J29" s="893"/>
      <c r="K29" s="745">
        <f t="shared" si="2"/>
        <v>0</v>
      </c>
      <c r="L29" s="610"/>
      <c r="M29" s="335"/>
      <c r="N29" s="635"/>
      <c r="O29" s="635"/>
      <c r="P29" s="749">
        <f t="shared" si="3"/>
        <v>0.50339240000000007</v>
      </c>
      <c r="Q29" s="596"/>
    </row>
    <row r="30" spans="1:17" s="308" customFormat="1" ht="18">
      <c r="A30" s="895"/>
      <c r="B30" s="635" t="s">
        <v>309</v>
      </c>
      <c r="C30" s="896" t="s">
        <v>449</v>
      </c>
      <c r="D30" s="635"/>
      <c r="E30" s="635"/>
      <c r="F30" s="635"/>
      <c r="G30" s="610">
        <v>23.9</v>
      </c>
      <c r="H30" s="635" t="s">
        <v>259</v>
      </c>
      <c r="I30" s="635"/>
      <c r="J30" s="893"/>
      <c r="K30" s="745">
        <f t="shared" si="2"/>
        <v>0</v>
      </c>
      <c r="L30" s="610"/>
      <c r="M30" s="635"/>
      <c r="N30" s="635"/>
      <c r="O30" s="635"/>
      <c r="P30" s="749">
        <f t="shared" si="3"/>
        <v>0.28775599999999996</v>
      </c>
      <c r="Q30" s="596"/>
    </row>
    <row r="31" spans="1:17" s="308" customFormat="1" ht="18">
      <c r="A31" s="895"/>
      <c r="B31" s="635" t="s">
        <v>310</v>
      </c>
      <c r="C31" s="896" t="s">
        <v>449</v>
      </c>
      <c r="D31" s="635"/>
      <c r="E31" s="635"/>
      <c r="F31" s="635"/>
      <c r="G31" s="610">
        <v>5.09</v>
      </c>
      <c r="H31" s="635" t="s">
        <v>259</v>
      </c>
      <c r="I31" s="635"/>
      <c r="J31" s="893"/>
      <c r="K31" s="745">
        <f t="shared" si="2"/>
        <v>0</v>
      </c>
      <c r="L31" s="610"/>
      <c r="M31" s="635"/>
      <c r="N31" s="635"/>
      <c r="O31" s="635"/>
      <c r="P31" s="749">
        <f t="shared" si="3"/>
        <v>6.1283600000000001E-2</v>
      </c>
      <c r="Q31" s="596"/>
    </row>
    <row r="32" spans="1:17" s="308" customFormat="1" ht="18">
      <c r="A32" s="895"/>
      <c r="B32" s="635" t="s">
        <v>311</v>
      </c>
      <c r="C32" s="896" t="s">
        <v>449</v>
      </c>
      <c r="D32" s="635"/>
      <c r="E32" s="635"/>
      <c r="F32" s="635"/>
      <c r="G32" s="610">
        <v>0</v>
      </c>
      <c r="H32" s="635" t="s">
        <v>259</v>
      </c>
      <c r="I32" s="635"/>
      <c r="J32" s="893"/>
      <c r="K32" s="745">
        <f t="shared" si="2"/>
        <v>0</v>
      </c>
      <c r="L32" s="610"/>
      <c r="M32" s="635"/>
      <c r="N32" s="635"/>
      <c r="O32" s="635"/>
      <c r="P32" s="749">
        <f t="shared" si="3"/>
        <v>0</v>
      </c>
      <c r="Q32" s="596"/>
    </row>
    <row r="33" spans="1:17" s="308" customFormat="1" ht="18.75" thickBot="1">
      <c r="A33" s="901"/>
      <c r="B33" s="902" t="s">
        <v>412</v>
      </c>
      <c r="C33" s="903" t="s">
        <v>449</v>
      </c>
      <c r="D33" s="383"/>
      <c r="E33" s="383"/>
      <c r="F33" s="904"/>
      <c r="G33" s="613">
        <v>0</v>
      </c>
      <c r="H33" s="902" t="s">
        <v>259</v>
      </c>
      <c r="I33" s="383"/>
      <c r="J33" s="712"/>
      <c r="K33" s="905">
        <f t="shared" si="2"/>
        <v>0</v>
      </c>
      <c r="L33" s="613"/>
      <c r="M33" s="383"/>
      <c r="N33" s="383"/>
      <c r="O33" s="383"/>
      <c r="P33" s="906">
        <f t="shared" si="3"/>
        <v>0</v>
      </c>
      <c r="Q33" s="606"/>
    </row>
    <row r="34" spans="1:17" s="308" customFormat="1" ht="18.75" thickBot="1">
      <c r="A34" s="188"/>
      <c r="B34" s="907"/>
      <c r="C34" s="908"/>
      <c r="D34" s="909"/>
      <c r="E34" s="909"/>
      <c r="F34" s="910"/>
      <c r="G34" s="911"/>
      <c r="H34" s="907"/>
      <c r="I34" s="909"/>
      <c r="J34" s="912"/>
      <c r="K34" s="913"/>
      <c r="L34" s="909"/>
      <c r="M34" s="909"/>
      <c r="N34" s="909"/>
      <c r="O34" s="909"/>
      <c r="P34" s="914"/>
      <c r="Q34" s="335"/>
    </row>
    <row r="35" spans="1:17" s="308" customFormat="1" ht="19.5">
      <c r="A35" s="630" t="s">
        <v>459</v>
      </c>
      <c r="B35" s="590" t="s">
        <v>296</v>
      </c>
      <c r="C35" s="380"/>
      <c r="D35" s="380"/>
      <c r="E35" s="380"/>
      <c r="F35" s="380"/>
      <c r="G35" s="607"/>
      <c r="H35" s="380"/>
      <c r="I35" s="380"/>
      <c r="J35" s="380"/>
      <c r="K35" s="915"/>
      <c r="L35" s="607"/>
      <c r="M35" s="380"/>
      <c r="N35" s="380"/>
      <c r="O35" s="380"/>
      <c r="P35" s="620"/>
      <c r="Q35" s="608"/>
    </row>
    <row r="36" spans="1:17" s="308" customFormat="1">
      <c r="A36" s="405"/>
      <c r="B36" s="84" t="s">
        <v>299</v>
      </c>
      <c r="C36" s="85" t="s">
        <v>249</v>
      </c>
      <c r="D36" s="335"/>
      <c r="E36" s="335"/>
      <c r="F36" s="471"/>
      <c r="G36" s="477"/>
      <c r="H36" s="335"/>
      <c r="I36" s="335"/>
      <c r="J36" s="335"/>
      <c r="K36" s="767"/>
      <c r="L36" s="477"/>
      <c r="M36" s="335"/>
      <c r="N36" s="335"/>
      <c r="O36" s="335"/>
      <c r="P36" s="780"/>
      <c r="Q36" s="596"/>
    </row>
    <row r="37" spans="1:17" s="308" customFormat="1" ht="16.5">
      <c r="A37" s="615">
        <v>1</v>
      </c>
      <c r="B37" s="335" t="s">
        <v>297</v>
      </c>
      <c r="C37" s="336">
        <v>5100238</v>
      </c>
      <c r="D37" s="82" t="s">
        <v>12</v>
      </c>
      <c r="E37" s="82" t="s">
        <v>251</v>
      </c>
      <c r="F37" s="337">
        <v>-750</v>
      </c>
      <c r="G37" s="229">
        <v>200386</v>
      </c>
      <c r="H37" s="230">
        <v>199386</v>
      </c>
      <c r="I37" s="216">
        <f>G37-H37</f>
        <v>1000</v>
      </c>
      <c r="J37" s="216">
        <f>$F37*I37</f>
        <v>-750000</v>
      </c>
      <c r="K37" s="785">
        <f>J37/1000000</f>
        <v>-0.75</v>
      </c>
      <c r="L37" s="229">
        <v>999047</v>
      </c>
      <c r="M37" s="230">
        <v>999032</v>
      </c>
      <c r="N37" s="216">
        <f>L37-M37</f>
        <v>15</v>
      </c>
      <c r="O37" s="216">
        <f>$F37*N37</f>
        <v>-11250</v>
      </c>
      <c r="P37" s="705">
        <f>O37/1000000</f>
        <v>-1.125E-2</v>
      </c>
      <c r="Q37" s="597"/>
    </row>
    <row r="38" spans="1:17" s="308" customFormat="1" ht="16.5">
      <c r="A38" s="615">
        <v>2</v>
      </c>
      <c r="B38" s="335" t="s">
        <v>298</v>
      </c>
      <c r="C38" s="336">
        <v>4902490</v>
      </c>
      <c r="D38" s="82" t="s">
        <v>12</v>
      </c>
      <c r="E38" s="82" t="s">
        <v>251</v>
      </c>
      <c r="F38" s="337">
        <v>-1000</v>
      </c>
      <c r="G38" s="229">
        <v>13184</v>
      </c>
      <c r="H38" s="230">
        <v>12436</v>
      </c>
      <c r="I38" s="216">
        <f>G38-H38</f>
        <v>748</v>
      </c>
      <c r="J38" s="216">
        <f>$F38*I38</f>
        <v>-748000</v>
      </c>
      <c r="K38" s="785">
        <f>J38/1000000</f>
        <v>-0.748</v>
      </c>
      <c r="L38" s="229">
        <v>999772</v>
      </c>
      <c r="M38" s="230">
        <v>999753</v>
      </c>
      <c r="N38" s="216">
        <f>L38-M38</f>
        <v>19</v>
      </c>
      <c r="O38" s="216">
        <f>$F38*N38</f>
        <v>-19000</v>
      </c>
      <c r="P38" s="705">
        <f>O38/1000000</f>
        <v>-1.9E-2</v>
      </c>
      <c r="Q38" s="596"/>
    </row>
    <row r="39" spans="1:17" s="361" customFormat="1" ht="16.5">
      <c r="A39" s="616">
        <v>3</v>
      </c>
      <c r="B39" s="391" t="s">
        <v>502</v>
      </c>
      <c r="C39" s="358">
        <v>4902483</v>
      </c>
      <c r="D39" s="359" t="s">
        <v>12</v>
      </c>
      <c r="E39" s="359" t="s">
        <v>251</v>
      </c>
      <c r="F39" s="360">
        <v>-750</v>
      </c>
      <c r="G39" s="229">
        <v>992197</v>
      </c>
      <c r="H39" s="230">
        <v>992343</v>
      </c>
      <c r="I39" s="216">
        <f>G39-H39</f>
        <v>-146</v>
      </c>
      <c r="J39" s="216">
        <f>$F39*I39</f>
        <v>109500</v>
      </c>
      <c r="K39" s="785">
        <f>J39/1000000</f>
        <v>0.1095</v>
      </c>
      <c r="L39" s="229">
        <v>998505</v>
      </c>
      <c r="M39" s="230">
        <v>998814</v>
      </c>
      <c r="N39" s="216">
        <f>L39-M39</f>
        <v>-309</v>
      </c>
      <c r="O39" s="216">
        <f>$F39*N39</f>
        <v>231750</v>
      </c>
      <c r="P39" s="705">
        <f>O39/1000000</f>
        <v>0.23175000000000001</v>
      </c>
      <c r="Q39" s="599"/>
    </row>
    <row r="40" spans="1:17" s="361" customFormat="1" ht="16.5">
      <c r="A40" s="631"/>
      <c r="B40" s="357"/>
      <c r="C40" s="358"/>
      <c r="D40" s="359"/>
      <c r="E40" s="359"/>
      <c r="F40" s="360"/>
      <c r="G40" s="229"/>
      <c r="H40" s="357"/>
      <c r="I40" s="59" t="s">
        <v>451</v>
      </c>
      <c r="J40" s="216"/>
      <c r="K40" s="786">
        <f>SUM(K37:K39)</f>
        <v>-1.3885000000000001</v>
      </c>
      <c r="L40" s="229"/>
      <c r="M40" s="230"/>
      <c r="N40" s="216"/>
      <c r="O40" s="216"/>
      <c r="P40" s="718">
        <f>SUM(P37:P39)</f>
        <v>0.20150000000000001</v>
      </c>
      <c r="Q40" s="599"/>
    </row>
    <row r="41" spans="1:17" s="361" customFormat="1" ht="16.5">
      <c r="A41" s="631"/>
      <c r="B41" s="469" t="s">
        <v>456</v>
      </c>
      <c r="C41" s="358"/>
      <c r="D41" s="359"/>
      <c r="E41" s="359"/>
      <c r="F41" s="360"/>
      <c r="G41" s="229"/>
      <c r="H41" s="59"/>
      <c r="I41" s="216"/>
      <c r="J41" s="216"/>
      <c r="K41" s="786"/>
      <c r="L41" s="229"/>
      <c r="M41" s="230"/>
      <c r="N41" s="216"/>
      <c r="O41" s="216"/>
      <c r="P41" s="718"/>
      <c r="Q41" s="599"/>
    </row>
    <row r="42" spans="1:17" s="361" customFormat="1" ht="18">
      <c r="A42" s="895"/>
      <c r="B42" s="635" t="s">
        <v>257</v>
      </c>
      <c r="C42" s="896" t="s">
        <v>449</v>
      </c>
      <c r="D42" s="635"/>
      <c r="E42" s="635"/>
      <c r="F42" s="635"/>
      <c r="G42" s="610">
        <v>19.28</v>
      </c>
      <c r="H42" s="635" t="s">
        <v>259</v>
      </c>
      <c r="I42" s="635"/>
      <c r="J42" s="893"/>
      <c r="K42" s="745">
        <f t="shared" ref="K42:K47" si="4">($K$40*G42)/100</f>
        <v>-0.26770280000000002</v>
      </c>
      <c r="L42" s="610"/>
      <c r="M42" s="635"/>
      <c r="N42" s="635"/>
      <c r="O42" s="635"/>
      <c r="P42" s="749">
        <f t="shared" ref="P42:P47" si="5">($P$40*G42)/100</f>
        <v>3.8849200000000007E-2</v>
      </c>
      <c r="Q42" s="599"/>
    </row>
    <row r="43" spans="1:17" s="361" customFormat="1" ht="18">
      <c r="A43" s="895"/>
      <c r="B43" s="635" t="s">
        <v>308</v>
      </c>
      <c r="C43" s="896" t="s">
        <v>449</v>
      </c>
      <c r="D43" s="635"/>
      <c r="E43" s="635"/>
      <c r="F43" s="635"/>
      <c r="G43" s="610">
        <v>28.29</v>
      </c>
      <c r="H43" s="635" t="s">
        <v>259</v>
      </c>
      <c r="I43" s="635"/>
      <c r="J43" s="893"/>
      <c r="K43" s="745">
        <f t="shared" si="4"/>
        <v>-0.39280664999999998</v>
      </c>
      <c r="L43" s="610"/>
      <c r="M43" s="335"/>
      <c r="N43" s="635"/>
      <c r="O43" s="635"/>
      <c r="P43" s="749">
        <f t="shared" si="5"/>
        <v>5.7004350000000009E-2</v>
      </c>
      <c r="Q43" s="599"/>
    </row>
    <row r="44" spans="1:17" s="361" customFormat="1" ht="18">
      <c r="A44" s="895"/>
      <c r="B44" s="635" t="s">
        <v>309</v>
      </c>
      <c r="C44" s="896" t="s">
        <v>449</v>
      </c>
      <c r="D44" s="635"/>
      <c r="E44" s="635"/>
      <c r="F44" s="635"/>
      <c r="G44" s="610">
        <v>16.07</v>
      </c>
      <c r="H44" s="635" t="s">
        <v>259</v>
      </c>
      <c r="I44" s="635"/>
      <c r="J44" s="893"/>
      <c r="K44" s="745">
        <f t="shared" si="4"/>
        <v>-0.22313195</v>
      </c>
      <c r="L44" s="610"/>
      <c r="M44" s="635"/>
      <c r="N44" s="635"/>
      <c r="O44" s="635"/>
      <c r="P44" s="749">
        <f t="shared" si="5"/>
        <v>3.2381050000000001E-2</v>
      </c>
      <c r="Q44" s="599"/>
    </row>
    <row r="45" spans="1:17" s="361" customFormat="1" ht="18">
      <c r="A45" s="895"/>
      <c r="B45" s="635" t="s">
        <v>310</v>
      </c>
      <c r="C45" s="896" t="s">
        <v>449</v>
      </c>
      <c r="D45" s="635"/>
      <c r="E45" s="635"/>
      <c r="F45" s="635"/>
      <c r="G45" s="610">
        <v>30.3</v>
      </c>
      <c r="H45" s="635" t="s">
        <v>259</v>
      </c>
      <c r="I45" s="635"/>
      <c r="J45" s="893"/>
      <c r="K45" s="745">
        <f t="shared" si="4"/>
        <v>-0.42071550000000002</v>
      </c>
      <c r="L45" s="610"/>
      <c r="M45" s="635"/>
      <c r="N45" s="635"/>
      <c r="O45" s="635"/>
      <c r="P45" s="749">
        <f t="shared" si="5"/>
        <v>6.1054500000000005E-2</v>
      </c>
      <c r="Q45" s="599"/>
    </row>
    <row r="46" spans="1:17" s="361" customFormat="1" ht="18">
      <c r="A46" s="895"/>
      <c r="B46" s="635" t="s">
        <v>311</v>
      </c>
      <c r="C46" s="896" t="s">
        <v>449</v>
      </c>
      <c r="D46" s="635"/>
      <c r="E46" s="635"/>
      <c r="F46" s="635"/>
      <c r="G46" s="610">
        <v>6.06</v>
      </c>
      <c r="H46" s="635" t="s">
        <v>259</v>
      </c>
      <c r="I46" s="635"/>
      <c r="J46" s="893"/>
      <c r="K46" s="745">
        <f t="shared" si="4"/>
        <v>-8.4143099999999998E-2</v>
      </c>
      <c r="L46" s="610"/>
      <c r="M46" s="635"/>
      <c r="N46" s="635"/>
      <c r="O46" s="635"/>
      <c r="P46" s="749">
        <f t="shared" si="5"/>
        <v>1.22109E-2</v>
      </c>
      <c r="Q46" s="599"/>
    </row>
    <row r="47" spans="1:17" s="361" customFormat="1" ht="18.75" thickBot="1">
      <c r="A47" s="901"/>
      <c r="B47" s="902" t="s">
        <v>412</v>
      </c>
      <c r="C47" s="903" t="s">
        <v>449</v>
      </c>
      <c r="D47" s="383"/>
      <c r="E47" s="383"/>
      <c r="F47" s="904"/>
      <c r="G47" s="613">
        <v>0</v>
      </c>
      <c r="H47" s="902" t="s">
        <v>259</v>
      </c>
      <c r="I47" s="383"/>
      <c r="J47" s="712"/>
      <c r="K47" s="905">
        <f t="shared" si="4"/>
        <v>0</v>
      </c>
      <c r="L47" s="613"/>
      <c r="M47" s="383"/>
      <c r="N47" s="383"/>
      <c r="O47" s="383"/>
      <c r="P47" s="906">
        <f t="shared" si="5"/>
        <v>0</v>
      </c>
      <c r="Q47" s="609"/>
    </row>
    <row r="48" spans="1:17" s="361" customFormat="1" ht="18.75" thickBot="1">
      <c r="A48" s="188"/>
      <c r="B48" s="635"/>
      <c r="C48" s="896"/>
      <c r="D48" s="335"/>
      <c r="E48" s="335"/>
      <c r="F48" s="897"/>
      <c r="G48" s="617"/>
      <c r="H48" s="635"/>
      <c r="I48" s="335"/>
      <c r="J48" s="707"/>
      <c r="K48" s="745"/>
      <c r="L48" s="617"/>
      <c r="M48" s="335"/>
      <c r="N48" s="335"/>
      <c r="O48" s="335"/>
      <c r="P48" s="916"/>
      <c r="Q48" s="357"/>
    </row>
    <row r="49" spans="1:17" s="361" customFormat="1" ht="19.5" customHeight="1">
      <c r="A49" s="630" t="s">
        <v>460</v>
      </c>
      <c r="B49" s="614" t="s">
        <v>452</v>
      </c>
      <c r="C49" s="618"/>
      <c r="D49" s="380"/>
      <c r="E49" s="380"/>
      <c r="F49" s="649"/>
      <c r="G49" s="650"/>
      <c r="H49" s="619"/>
      <c r="I49" s="380"/>
      <c r="J49" s="620"/>
      <c r="K49" s="795"/>
      <c r="L49" s="380"/>
      <c r="M49" s="380"/>
      <c r="N49" s="380"/>
      <c r="O49" s="380"/>
      <c r="P49" s="799"/>
      <c r="Q49" s="621"/>
    </row>
    <row r="50" spans="1:17" s="308" customFormat="1" ht="18">
      <c r="A50" s="615">
        <v>1</v>
      </c>
      <c r="B50" s="544" t="s">
        <v>425</v>
      </c>
      <c r="C50" s="293">
        <v>5295115</v>
      </c>
      <c r="D50" s="517" t="s">
        <v>12</v>
      </c>
      <c r="E50" s="517" t="s">
        <v>307</v>
      </c>
      <c r="F50" s="363">
        <v>-100</v>
      </c>
      <c r="G50" s="229">
        <v>216460</v>
      </c>
      <c r="H50" s="230">
        <v>223232</v>
      </c>
      <c r="I50" s="216">
        <f>G50-H50</f>
        <v>-6772</v>
      </c>
      <c r="J50" s="216">
        <f>$F50*I50</f>
        <v>677200</v>
      </c>
      <c r="K50" s="787">
        <f>J50/1000000</f>
        <v>0.67720000000000002</v>
      </c>
      <c r="L50" s="230">
        <v>984104</v>
      </c>
      <c r="M50" s="230">
        <v>984104</v>
      </c>
      <c r="N50" s="216">
        <f>L50-M50</f>
        <v>0</v>
      </c>
      <c r="O50" s="216">
        <f>$F50*N50</f>
        <v>0</v>
      </c>
      <c r="P50" s="705">
        <f>O50/1000000</f>
        <v>0</v>
      </c>
      <c r="Q50" s="596"/>
    </row>
    <row r="51" spans="1:17" s="308" customFormat="1" ht="18">
      <c r="A51" s="598"/>
      <c r="B51" s="544"/>
      <c r="C51" s="293"/>
      <c r="D51" s="517"/>
      <c r="E51" s="517"/>
      <c r="F51" s="363"/>
      <c r="G51" s="229"/>
      <c r="H51" s="357"/>
      <c r="I51" s="59" t="s">
        <v>453</v>
      </c>
      <c r="J51" s="216"/>
      <c r="K51" s="788">
        <f>K50</f>
        <v>0.67720000000000002</v>
      </c>
      <c r="L51" s="230"/>
      <c r="M51" s="230"/>
      <c r="N51" s="216"/>
      <c r="O51" s="216"/>
      <c r="P51" s="718">
        <f>P50</f>
        <v>0</v>
      </c>
      <c r="Q51" s="596"/>
    </row>
    <row r="52" spans="1:17" s="308" customFormat="1" ht="16.5">
      <c r="A52" s="598"/>
      <c r="B52" s="469" t="s">
        <v>536</v>
      </c>
      <c r="C52" s="358"/>
      <c r="D52" s="359"/>
      <c r="E52" s="359"/>
      <c r="F52" s="360"/>
      <c r="G52" s="229"/>
      <c r="H52" s="59"/>
      <c r="I52" s="216"/>
      <c r="J52" s="216"/>
      <c r="K52" s="788"/>
      <c r="L52" s="230"/>
      <c r="M52" s="230"/>
      <c r="N52" s="216"/>
      <c r="O52" s="216"/>
      <c r="P52" s="718"/>
      <c r="Q52" s="596"/>
    </row>
    <row r="53" spans="1:17" s="308" customFormat="1" ht="18">
      <c r="A53" s="598"/>
      <c r="B53" s="635" t="s">
        <v>257</v>
      </c>
      <c r="C53" s="896" t="s">
        <v>258</v>
      </c>
      <c r="D53" s="635"/>
      <c r="E53" s="635"/>
      <c r="F53" s="917"/>
      <c r="G53" s="610">
        <v>29.645499999999998</v>
      </c>
      <c r="H53" s="635" t="s">
        <v>259</v>
      </c>
      <c r="I53" s="189"/>
      <c r="J53" s="290"/>
      <c r="K53" s="789">
        <f t="shared" ref="K53:K58" si="6">($K$51*G53)/100</f>
        <v>0.20075932599999999</v>
      </c>
      <c r="L53" s="617"/>
      <c r="M53" s="635"/>
      <c r="N53" s="635"/>
      <c r="O53" s="290"/>
      <c r="P53" s="749">
        <f>($P$51*G53)/100</f>
        <v>0</v>
      </c>
      <c r="Q53" s="636"/>
    </row>
    <row r="54" spans="1:17" s="308" customFormat="1" ht="18">
      <c r="A54" s="598"/>
      <c r="B54" s="635" t="s">
        <v>308</v>
      </c>
      <c r="C54" s="896" t="s">
        <v>258</v>
      </c>
      <c r="D54" s="635"/>
      <c r="E54" s="635"/>
      <c r="F54" s="917"/>
      <c r="G54" s="610">
        <v>43.3429</v>
      </c>
      <c r="H54" s="635" t="s">
        <v>259</v>
      </c>
      <c r="I54" s="617"/>
      <c r="J54" s="290"/>
      <c r="K54" s="789">
        <f t="shared" si="6"/>
        <v>0.29351811880000001</v>
      </c>
      <c r="L54" s="617"/>
      <c r="M54" s="335"/>
      <c r="N54" s="635"/>
      <c r="O54" s="290"/>
      <c r="P54" s="749">
        <f>($P$51*G54)/100</f>
        <v>0</v>
      </c>
      <c r="Q54" s="636"/>
    </row>
    <row r="55" spans="1:17" s="308" customFormat="1" ht="18">
      <c r="A55" s="598"/>
      <c r="B55" s="635" t="s">
        <v>309</v>
      </c>
      <c r="C55" s="896" t="s">
        <v>258</v>
      </c>
      <c r="D55" s="635"/>
      <c r="E55" s="635"/>
      <c r="F55" s="917"/>
      <c r="G55" s="610">
        <v>22.0303</v>
      </c>
      <c r="H55" s="635" t="s">
        <v>259</v>
      </c>
      <c r="I55" s="189"/>
      <c r="J55" s="290"/>
      <c r="K55" s="789">
        <f t="shared" si="6"/>
        <v>0.14918919160000002</v>
      </c>
      <c r="L55" s="617"/>
      <c r="M55" s="635"/>
      <c r="N55" s="635"/>
      <c r="O55" s="290"/>
      <c r="P55" s="749">
        <f>($P$51*G55)/100</f>
        <v>0</v>
      </c>
      <c r="Q55" s="636"/>
    </row>
    <row r="56" spans="1:17" s="308" customFormat="1" ht="18">
      <c r="A56" s="598"/>
      <c r="B56" s="635" t="s">
        <v>310</v>
      </c>
      <c r="C56" s="896" t="s">
        <v>258</v>
      </c>
      <c r="D56" s="635"/>
      <c r="E56" s="635"/>
      <c r="F56" s="917"/>
      <c r="G56" s="610">
        <v>3.8734999999999999</v>
      </c>
      <c r="H56" s="635" t="s">
        <v>259</v>
      </c>
      <c r="I56" s="189"/>
      <c r="J56" s="290"/>
      <c r="K56" s="789">
        <f t="shared" si="6"/>
        <v>2.6231342000000001E-2</v>
      </c>
      <c r="L56" s="617"/>
      <c r="M56" s="635"/>
      <c r="N56" s="635"/>
      <c r="O56" s="290"/>
      <c r="P56" s="749">
        <f>($P$51*G56)/100</f>
        <v>0</v>
      </c>
      <c r="Q56" s="636"/>
    </row>
    <row r="57" spans="1:17" s="308" customFormat="1" ht="18">
      <c r="A57" s="598"/>
      <c r="B57" s="635" t="s">
        <v>311</v>
      </c>
      <c r="C57" s="896" t="s">
        <v>258</v>
      </c>
      <c r="D57" s="635"/>
      <c r="E57" s="635"/>
      <c r="F57" s="917"/>
      <c r="G57" s="610">
        <v>0.68240000000000001</v>
      </c>
      <c r="H57" s="635" t="s">
        <v>259</v>
      </c>
      <c r="I57" s="189"/>
      <c r="J57" s="290"/>
      <c r="K57" s="789">
        <f t="shared" si="6"/>
        <v>4.6212127999999998E-3</v>
      </c>
      <c r="L57" s="617"/>
      <c r="M57" s="635"/>
      <c r="N57" s="635"/>
      <c r="O57" s="290"/>
      <c r="P57" s="749">
        <f>($P$51*G57)/100</f>
        <v>0</v>
      </c>
      <c r="Q57" s="636"/>
    </row>
    <row r="58" spans="1:17" s="308" customFormat="1" ht="18.75" thickBot="1">
      <c r="A58" s="622"/>
      <c r="B58" s="902" t="s">
        <v>412</v>
      </c>
      <c r="C58" s="903" t="s">
        <v>258</v>
      </c>
      <c r="D58" s="383"/>
      <c r="E58" s="383"/>
      <c r="F58" s="918"/>
      <c r="G58" s="613">
        <v>0.4254</v>
      </c>
      <c r="H58" s="902" t="s">
        <v>259</v>
      </c>
      <c r="I58" s="632"/>
      <c r="J58" s="632"/>
      <c r="K58" s="796">
        <f t="shared" si="6"/>
        <v>2.8808087999999997E-3</v>
      </c>
      <c r="L58" s="640"/>
      <c r="M58" s="383"/>
      <c r="N58" s="383"/>
      <c r="O58" s="633"/>
      <c r="P58" s="725">
        <f>($P$51*G53)/100</f>
        <v>0</v>
      </c>
      <c r="Q58" s="637"/>
    </row>
    <row r="59" spans="1:17" s="308" customFormat="1" ht="18">
      <c r="A59" s="56"/>
      <c r="B59" s="635"/>
      <c r="C59" s="919"/>
      <c r="D59" s="335"/>
      <c r="E59" s="335"/>
      <c r="F59" s="897"/>
      <c r="G59" s="617"/>
      <c r="H59" s="635"/>
      <c r="I59" s="335"/>
      <c r="J59" s="707"/>
      <c r="K59" s="745"/>
      <c r="L59" s="617"/>
      <c r="M59" s="335"/>
      <c r="N59" s="335"/>
      <c r="O59" s="335"/>
      <c r="P59" s="749"/>
      <c r="Q59" s="335"/>
    </row>
    <row r="60" spans="1:17" s="308" customFormat="1" ht="20.25" thickBot="1">
      <c r="A60" s="639" t="s">
        <v>461</v>
      </c>
      <c r="B60" s="943" t="s">
        <v>464</v>
      </c>
      <c r="C60" s="943"/>
      <c r="D60" s="943"/>
      <c r="E60" s="943"/>
      <c r="F60" s="904"/>
      <c r="G60" s="640"/>
      <c r="H60" s="902"/>
      <c r="I60" s="383"/>
      <c r="J60" s="712"/>
      <c r="K60" s="905"/>
      <c r="L60" s="640"/>
      <c r="M60" s="383"/>
      <c r="N60" s="383"/>
      <c r="O60" s="383"/>
      <c r="P60" s="749"/>
      <c r="Q60" s="383"/>
    </row>
    <row r="61" spans="1:17" s="308" customFormat="1" ht="36">
      <c r="A61" s="920">
        <v>1</v>
      </c>
      <c r="B61" s="921" t="s">
        <v>512</v>
      </c>
      <c r="C61" s="922" t="s">
        <v>443</v>
      </c>
      <c r="D61" s="923" t="s">
        <v>432</v>
      </c>
      <c r="E61" s="924" t="s">
        <v>307</v>
      </c>
      <c r="F61" s="925">
        <v>-240000</v>
      </c>
      <c r="G61" s="926">
        <v>-3.46</v>
      </c>
      <c r="H61" s="927">
        <v>-3.43</v>
      </c>
      <c r="I61" s="928">
        <f>G61-H61</f>
        <v>-2.9999999999999805E-2</v>
      </c>
      <c r="J61" s="928">
        <f>$F61*I61</f>
        <v>7199.9999999999527</v>
      </c>
      <c r="K61" s="929">
        <f>J61/1000000</f>
        <v>7.199999999999953E-3</v>
      </c>
      <c r="L61" s="686">
        <v>-55.69</v>
      </c>
      <c r="M61" s="687">
        <v>-52.54</v>
      </c>
      <c r="N61" s="330">
        <f>L61-M61</f>
        <v>-3.1499999999999986</v>
      </c>
      <c r="O61" s="330">
        <f>$F61*N61</f>
        <v>755999.99999999965</v>
      </c>
      <c r="P61" s="929">
        <f>O61/1000000</f>
        <v>0.75599999999999967</v>
      </c>
      <c r="Q61" s="641"/>
    </row>
    <row r="62" spans="1:17" s="308" customFormat="1" ht="16.5">
      <c r="A62" s="631"/>
      <c r="B62" s="469" t="s">
        <v>455</v>
      </c>
      <c r="C62" s="358"/>
      <c r="D62" s="359"/>
      <c r="E62" s="359"/>
      <c r="F62" s="360"/>
      <c r="G62" s="229"/>
      <c r="H62" s="59"/>
      <c r="I62" s="216"/>
      <c r="J62" s="216"/>
      <c r="K62" s="788"/>
      <c r="L62" s="229"/>
      <c r="M62" s="230"/>
      <c r="N62" s="216"/>
      <c r="O62" s="216"/>
      <c r="P62" s="728"/>
      <c r="Q62" s="312"/>
    </row>
    <row r="63" spans="1:17" s="308" customFormat="1" ht="18">
      <c r="A63" s="895"/>
      <c r="B63" s="635" t="s">
        <v>257</v>
      </c>
      <c r="C63" s="896" t="s">
        <v>449</v>
      </c>
      <c r="D63" s="635"/>
      <c r="E63" s="635"/>
      <c r="F63" s="635"/>
      <c r="G63" s="610">
        <v>30.09</v>
      </c>
      <c r="H63" s="635" t="s">
        <v>259</v>
      </c>
      <c r="I63" s="635"/>
      <c r="J63" s="893"/>
      <c r="K63" s="789">
        <f t="shared" ref="K63:K68" si="7">($K$61*G63)/100</f>
        <v>2.1664799999999858E-3</v>
      </c>
      <c r="L63" s="610"/>
      <c r="M63" s="635"/>
      <c r="N63" s="635"/>
      <c r="O63" s="635"/>
      <c r="P63" s="864">
        <f t="shared" ref="P63:P68" si="8">($P$61*G63)/100</f>
        <v>0.22748039999999989</v>
      </c>
      <c r="Q63" s="312"/>
    </row>
    <row r="64" spans="1:17" s="308" customFormat="1" ht="18">
      <c r="A64" s="895"/>
      <c r="B64" s="635" t="s">
        <v>308</v>
      </c>
      <c r="C64" s="896" t="s">
        <v>449</v>
      </c>
      <c r="D64" s="635"/>
      <c r="E64" s="635"/>
      <c r="F64" s="635"/>
      <c r="G64" s="610">
        <v>41.72</v>
      </c>
      <c r="H64" s="635" t="s">
        <v>259</v>
      </c>
      <c r="I64" s="635"/>
      <c r="J64" s="893"/>
      <c r="K64" s="789">
        <f t="shared" si="7"/>
        <v>3.0038399999999803E-3</v>
      </c>
      <c r="L64" s="610"/>
      <c r="M64" s="335"/>
      <c r="N64" s="635"/>
      <c r="O64" s="635"/>
      <c r="P64" s="864">
        <f t="shared" si="8"/>
        <v>0.31540319999999988</v>
      </c>
      <c r="Q64" s="312"/>
    </row>
    <row r="65" spans="1:256" s="308" customFormat="1" ht="18">
      <c r="A65" s="895"/>
      <c r="B65" s="635" t="s">
        <v>309</v>
      </c>
      <c r="C65" s="896" t="s">
        <v>449</v>
      </c>
      <c r="D65" s="635"/>
      <c r="E65" s="635"/>
      <c r="F65" s="635"/>
      <c r="G65" s="610">
        <v>23.33</v>
      </c>
      <c r="H65" s="635" t="s">
        <v>259</v>
      </c>
      <c r="I65" s="635"/>
      <c r="J65" s="893"/>
      <c r="K65" s="789">
        <f t="shared" si="7"/>
        <v>1.6797599999999891E-3</v>
      </c>
      <c r="L65" s="610"/>
      <c r="M65" s="635"/>
      <c r="N65" s="635"/>
      <c r="O65" s="635"/>
      <c r="P65" s="864">
        <f t="shared" si="8"/>
        <v>0.17637479999999989</v>
      </c>
      <c r="Q65" s="312"/>
    </row>
    <row r="66" spans="1:256" s="308" customFormat="1" ht="18">
      <c r="A66" s="895"/>
      <c r="B66" s="635" t="s">
        <v>310</v>
      </c>
      <c r="C66" s="896" t="s">
        <v>449</v>
      </c>
      <c r="D66" s="635"/>
      <c r="E66" s="635"/>
      <c r="F66" s="635"/>
      <c r="G66" s="610">
        <v>4.8600000000000003</v>
      </c>
      <c r="H66" s="635" t="s">
        <v>259</v>
      </c>
      <c r="I66" s="635"/>
      <c r="J66" s="893"/>
      <c r="K66" s="789">
        <f t="shared" si="7"/>
        <v>3.4991999999999771E-4</v>
      </c>
      <c r="L66" s="610"/>
      <c r="M66" s="635"/>
      <c r="N66" s="635"/>
      <c r="O66" s="635"/>
      <c r="P66" s="864">
        <f t="shared" si="8"/>
        <v>3.6741599999999985E-2</v>
      </c>
      <c r="Q66" s="312"/>
    </row>
    <row r="67" spans="1:256" s="308" customFormat="1" ht="18">
      <c r="A67" s="895"/>
      <c r="B67" s="635" t="s">
        <v>311</v>
      </c>
      <c r="C67" s="896" t="s">
        <v>449</v>
      </c>
      <c r="D67" s="635"/>
      <c r="E67" s="635"/>
      <c r="F67" s="635"/>
      <c r="G67" s="610">
        <v>0</v>
      </c>
      <c r="H67" s="635" t="s">
        <v>259</v>
      </c>
      <c r="I67" s="635"/>
      <c r="J67" s="893"/>
      <c r="K67" s="789">
        <f t="shared" si="7"/>
        <v>0</v>
      </c>
      <c r="L67" s="610"/>
      <c r="M67" s="635"/>
      <c r="N67" s="635"/>
      <c r="O67" s="635"/>
      <c r="P67" s="864">
        <f t="shared" si="8"/>
        <v>0</v>
      </c>
      <c r="Q67" s="312"/>
    </row>
    <row r="68" spans="1:256" s="308" customFormat="1" ht="18.75" thickBot="1">
      <c r="A68" s="901"/>
      <c r="B68" s="902" t="s">
        <v>412</v>
      </c>
      <c r="C68" s="903" t="s">
        <v>449</v>
      </c>
      <c r="D68" s="383"/>
      <c r="E68" s="383"/>
      <c r="F68" s="904"/>
      <c r="G68" s="613">
        <v>0</v>
      </c>
      <c r="H68" s="902" t="s">
        <v>259</v>
      </c>
      <c r="I68" s="383"/>
      <c r="J68" s="712"/>
      <c r="K68" s="930">
        <f t="shared" si="7"/>
        <v>0</v>
      </c>
      <c r="L68" s="613"/>
      <c r="M68" s="383"/>
      <c r="N68" s="383"/>
      <c r="O68" s="383"/>
      <c r="P68" s="931">
        <f t="shared" si="8"/>
        <v>0</v>
      </c>
      <c r="Q68" s="642"/>
    </row>
    <row r="69" spans="1:256" s="308" customFormat="1" ht="18.75" thickBot="1">
      <c r="A69" s="895"/>
      <c r="B69" s="635"/>
      <c r="C69" s="896"/>
      <c r="D69" s="335"/>
      <c r="E69" s="335"/>
      <c r="F69" s="897"/>
      <c r="G69" s="651"/>
      <c r="H69" s="635"/>
      <c r="I69" s="335"/>
      <c r="J69" s="707"/>
      <c r="K69" s="913"/>
      <c r="L69" s="617"/>
      <c r="M69" s="335"/>
      <c r="N69" s="335"/>
      <c r="O69" s="335"/>
      <c r="P69" s="916"/>
      <c r="Q69" s="471"/>
    </row>
    <row r="70" spans="1:256" s="361" customFormat="1" ht="19.5">
      <c r="A70" s="630" t="s">
        <v>465</v>
      </c>
      <c r="B70" s="932" t="s">
        <v>466</v>
      </c>
      <c r="C70" s="623"/>
      <c r="D70" s="624"/>
      <c r="E70" s="624"/>
      <c r="F70" s="623"/>
      <c r="G70" s="230"/>
      <c r="H70" s="626"/>
      <c r="I70" s="627"/>
      <c r="J70" s="627"/>
      <c r="K70" s="790"/>
      <c r="L70" s="607"/>
      <c r="M70" s="625"/>
      <c r="N70" s="627"/>
      <c r="O70" s="627"/>
      <c r="P70" s="781"/>
      <c r="Q70" s="641"/>
    </row>
    <row r="71" spans="1:256" s="361" customFormat="1" ht="18">
      <c r="A71" s="895" t="s">
        <v>256</v>
      </c>
      <c r="B71" s="635" t="s">
        <v>257</v>
      </c>
      <c r="C71" s="357"/>
      <c r="D71" s="635"/>
      <c r="E71" s="635"/>
      <c r="F71" s="188" t="s">
        <v>446</v>
      </c>
      <c r="G71" s="610"/>
      <c r="H71" s="635"/>
      <c r="I71" s="635"/>
      <c r="J71" s="893"/>
      <c r="K71" s="745">
        <f t="shared" ref="K71:K76" si="9">SUM(K16,K28,K42,K53,K63)</f>
        <v>0.97686253099999987</v>
      </c>
      <c r="L71" s="610"/>
      <c r="M71" s="635"/>
      <c r="N71" s="635"/>
      <c r="O71" s="635"/>
      <c r="P71" s="749">
        <f t="shared" ref="P71:P76" si="10">SUM(P16,P28,P42,P53,P63)</f>
        <v>0.58770837499999995</v>
      </c>
      <c r="Q71" s="312"/>
      <c r="R71" s="933"/>
      <c r="S71" s="934"/>
      <c r="T71" s="933"/>
      <c r="U71" s="933"/>
      <c r="V71" s="933"/>
      <c r="W71" s="60"/>
      <c r="X71" s="933"/>
      <c r="Y71" s="933"/>
      <c r="Z71" s="935"/>
      <c r="AA71" s="933"/>
      <c r="AB71" s="933"/>
      <c r="AC71" s="933"/>
      <c r="AD71" s="933"/>
      <c r="AE71" s="933"/>
      <c r="AF71" s="933"/>
      <c r="AG71" s="936"/>
      <c r="AH71" s="933"/>
      <c r="AI71" s="934"/>
      <c r="AJ71" s="933"/>
      <c r="AK71" s="933"/>
      <c r="AL71" s="933"/>
      <c r="AM71" s="60"/>
      <c r="AN71" s="933"/>
      <c r="AO71" s="933"/>
      <c r="AP71" s="935"/>
      <c r="AQ71" s="933"/>
      <c r="AR71" s="933"/>
      <c r="AS71" s="933"/>
      <c r="AT71" s="933"/>
      <c r="AU71" s="933"/>
      <c r="AV71" s="933"/>
      <c r="AW71" s="936"/>
      <c r="AX71" s="933"/>
      <c r="AY71" s="934"/>
      <c r="AZ71" s="933"/>
      <c r="BA71" s="933"/>
      <c r="BB71" s="933"/>
      <c r="BC71" s="60"/>
      <c r="BD71" s="933"/>
      <c r="BE71" s="933"/>
      <c r="BF71" s="935"/>
      <c r="BG71" s="933"/>
      <c r="BH71" s="933"/>
      <c r="BI71" s="933"/>
      <c r="BJ71" s="933"/>
      <c r="BK71" s="933"/>
      <c r="BL71" s="933"/>
      <c r="BM71" s="936"/>
      <c r="BN71" s="933"/>
      <c r="BO71" s="934"/>
      <c r="BP71" s="933"/>
      <c r="BQ71" s="933"/>
      <c r="BR71" s="933"/>
      <c r="BS71" s="60"/>
      <c r="BT71" s="933"/>
      <c r="BU71" s="933"/>
      <c r="BV71" s="935"/>
      <c r="BW71" s="933"/>
      <c r="BX71" s="933"/>
      <c r="BY71" s="933"/>
      <c r="BZ71" s="933"/>
      <c r="CA71" s="933"/>
      <c r="CB71" s="933"/>
      <c r="CC71" s="936"/>
      <c r="CD71" s="933"/>
      <c r="CE71" s="934"/>
      <c r="CF71" s="933"/>
      <c r="CG71" s="933"/>
      <c r="CH71" s="933"/>
      <c r="CI71" s="60"/>
      <c r="CJ71" s="933"/>
      <c r="CK71" s="933"/>
      <c r="CL71" s="935"/>
      <c r="CM71" s="933"/>
      <c r="CN71" s="933"/>
      <c r="CO71" s="933"/>
      <c r="CP71" s="933"/>
      <c r="CQ71" s="933"/>
      <c r="CR71" s="933"/>
      <c r="CS71" s="936"/>
      <c r="CT71" s="933"/>
      <c r="CU71" s="934"/>
      <c r="CV71" s="933"/>
      <c r="CW71" s="933"/>
      <c r="CX71" s="933"/>
      <c r="CY71" s="60"/>
      <c r="CZ71" s="933"/>
      <c r="DA71" s="933"/>
      <c r="DB71" s="935"/>
      <c r="DC71" s="933"/>
      <c r="DD71" s="933"/>
      <c r="DE71" s="933"/>
      <c r="DF71" s="933"/>
      <c r="DG71" s="933"/>
      <c r="DH71" s="933"/>
      <c r="DI71" s="936"/>
      <c r="DJ71" s="933"/>
      <c r="DK71" s="934"/>
      <c r="DL71" s="933"/>
      <c r="DM71" s="933"/>
      <c r="DN71" s="933"/>
      <c r="DO71" s="60"/>
      <c r="DP71" s="933"/>
      <c r="DQ71" s="933"/>
      <c r="DR71" s="935"/>
      <c r="DS71" s="933"/>
      <c r="DT71" s="933"/>
      <c r="DU71" s="933"/>
      <c r="DV71" s="933"/>
      <c r="DW71" s="933"/>
      <c r="DX71" s="933"/>
      <c r="DY71" s="936"/>
      <c r="DZ71" s="933"/>
      <c r="EA71" s="934"/>
      <c r="EB71" s="933"/>
      <c r="EC71" s="933"/>
      <c r="ED71" s="933"/>
      <c r="EE71" s="60"/>
      <c r="EF71" s="933"/>
      <c r="EG71" s="933"/>
      <c r="EH71" s="935"/>
      <c r="EI71" s="933"/>
      <c r="EJ71" s="933"/>
      <c r="EK71" s="933"/>
      <c r="EL71" s="933"/>
      <c r="EM71" s="933"/>
      <c r="EN71" s="933"/>
      <c r="EO71" s="936"/>
      <c r="EP71" s="933"/>
      <c r="EQ71" s="934"/>
      <c r="ER71" s="933"/>
      <c r="ES71" s="933"/>
      <c r="ET71" s="933"/>
      <c r="EU71" s="60"/>
      <c r="EV71" s="933"/>
      <c r="EW71" s="933"/>
      <c r="EX71" s="935"/>
      <c r="EY71" s="933"/>
      <c r="EZ71" s="933"/>
      <c r="FA71" s="933"/>
      <c r="FB71" s="933"/>
      <c r="FC71" s="933"/>
      <c r="FD71" s="933"/>
      <c r="FE71" s="936"/>
      <c r="FF71" s="933"/>
      <c r="FG71" s="934"/>
      <c r="FH71" s="933"/>
      <c r="FI71" s="933"/>
      <c r="FJ71" s="933"/>
      <c r="FK71" s="60"/>
      <c r="FL71" s="933"/>
      <c r="FM71" s="933"/>
      <c r="FN71" s="935"/>
      <c r="FO71" s="933"/>
      <c r="FP71" s="933"/>
      <c r="FQ71" s="933"/>
      <c r="FR71" s="933"/>
      <c r="FS71" s="933"/>
      <c r="FT71" s="933"/>
      <c r="FU71" s="936"/>
      <c r="FV71" s="933"/>
      <c r="FW71" s="934"/>
      <c r="FX71" s="933"/>
      <c r="FY71" s="933"/>
      <c r="FZ71" s="933"/>
      <c r="GA71" s="60"/>
      <c r="GB71" s="933"/>
      <c r="GC71" s="933"/>
      <c r="GD71" s="935"/>
      <c r="GE71" s="933"/>
      <c r="GF71" s="933"/>
      <c r="GG71" s="933"/>
      <c r="GH71" s="933"/>
      <c r="GI71" s="933"/>
      <c r="GJ71" s="933"/>
      <c r="GK71" s="936"/>
      <c r="GL71" s="933"/>
      <c r="GM71" s="934"/>
      <c r="GN71" s="933"/>
      <c r="GO71" s="933"/>
      <c r="GP71" s="933"/>
      <c r="GQ71" s="60"/>
      <c r="GR71" s="933"/>
      <c r="GS71" s="933"/>
      <c r="GT71" s="935"/>
      <c r="GU71" s="933"/>
      <c r="GV71" s="933"/>
      <c r="GW71" s="933"/>
      <c r="GX71" s="933"/>
      <c r="GY71" s="933"/>
      <c r="GZ71" s="933"/>
      <c r="HA71" s="936"/>
      <c r="HB71" s="933"/>
      <c r="HC71" s="934"/>
      <c r="HD71" s="933"/>
      <c r="HE71" s="933"/>
      <c r="HF71" s="933"/>
      <c r="HG71" s="60"/>
      <c r="HH71" s="933"/>
      <c r="HI71" s="933"/>
      <c r="HJ71" s="935"/>
      <c r="HK71" s="933"/>
      <c r="HL71" s="933"/>
      <c r="HM71" s="933"/>
      <c r="HN71" s="933"/>
      <c r="HO71" s="933"/>
      <c r="HP71" s="933"/>
      <c r="HQ71" s="936"/>
      <c r="HR71" s="933"/>
      <c r="HS71" s="934"/>
      <c r="HT71" s="933"/>
      <c r="HU71" s="933"/>
      <c r="HV71" s="933"/>
      <c r="HW71" s="60"/>
      <c r="HX71" s="933"/>
      <c r="HY71" s="933"/>
      <c r="HZ71" s="935"/>
      <c r="IA71" s="933"/>
      <c r="IB71" s="933"/>
      <c r="IC71" s="933"/>
      <c r="ID71" s="933"/>
      <c r="IE71" s="933"/>
      <c r="IF71" s="933"/>
      <c r="IG71" s="936"/>
      <c r="IH71" s="933"/>
      <c r="II71" s="934"/>
      <c r="IJ71" s="933"/>
      <c r="IK71" s="933"/>
      <c r="IL71" s="933"/>
      <c r="IM71" s="60"/>
      <c r="IN71" s="933"/>
      <c r="IO71" s="933"/>
      <c r="IP71" s="935"/>
      <c r="IQ71" s="933"/>
      <c r="IR71" s="933"/>
      <c r="IS71" s="933"/>
      <c r="IT71" s="933"/>
      <c r="IU71" s="933"/>
      <c r="IV71" s="933"/>
    </row>
    <row r="72" spans="1:256" s="361" customFormat="1" ht="18">
      <c r="A72" s="895" t="s">
        <v>260</v>
      </c>
      <c r="B72" s="635" t="s">
        <v>308</v>
      </c>
      <c r="C72" s="357"/>
      <c r="D72" s="635"/>
      <c r="E72" s="635"/>
      <c r="F72" s="188" t="s">
        <v>446</v>
      </c>
      <c r="G72" s="610"/>
      <c r="H72" s="635"/>
      <c r="I72" s="635"/>
      <c r="J72" s="893"/>
      <c r="K72" s="745">
        <f t="shared" si="9"/>
        <v>1.3617297838</v>
      </c>
      <c r="L72" s="610"/>
      <c r="M72" s="335"/>
      <c r="N72" s="635"/>
      <c r="O72" s="635"/>
      <c r="P72" s="749">
        <f t="shared" si="10"/>
        <v>0.83354317499999997</v>
      </c>
      <c r="Q72" s="312"/>
      <c r="R72" s="933"/>
      <c r="S72" s="934"/>
      <c r="T72" s="933"/>
      <c r="U72" s="933"/>
      <c r="V72" s="933"/>
      <c r="W72" s="60"/>
      <c r="X72" s="933"/>
      <c r="Y72" s="933"/>
      <c r="Z72" s="935"/>
      <c r="AA72" s="933"/>
      <c r="AB72" s="933"/>
      <c r="AC72" s="308"/>
      <c r="AD72" s="933"/>
      <c r="AE72" s="933"/>
      <c r="AF72" s="933"/>
      <c r="AG72" s="936"/>
      <c r="AH72" s="933"/>
      <c r="AI72" s="934"/>
      <c r="AJ72" s="933"/>
      <c r="AK72" s="933"/>
      <c r="AL72" s="933"/>
      <c r="AM72" s="60"/>
      <c r="AN72" s="933"/>
      <c r="AO72" s="933"/>
      <c r="AP72" s="935"/>
      <c r="AQ72" s="933"/>
      <c r="AR72" s="933"/>
      <c r="AS72" s="308"/>
      <c r="AT72" s="933"/>
      <c r="AU72" s="933"/>
      <c r="AV72" s="933"/>
      <c r="AW72" s="936"/>
      <c r="AX72" s="933"/>
      <c r="AY72" s="934"/>
      <c r="AZ72" s="933"/>
      <c r="BA72" s="933"/>
      <c r="BB72" s="933"/>
      <c r="BC72" s="60"/>
      <c r="BD72" s="933"/>
      <c r="BE72" s="933"/>
      <c r="BF72" s="935"/>
      <c r="BG72" s="933"/>
      <c r="BH72" s="933"/>
      <c r="BI72" s="308"/>
      <c r="BJ72" s="933"/>
      <c r="BK72" s="933"/>
      <c r="BL72" s="933"/>
      <c r="BM72" s="936"/>
      <c r="BN72" s="933"/>
      <c r="BO72" s="934"/>
      <c r="BP72" s="933"/>
      <c r="BQ72" s="933"/>
      <c r="BR72" s="933"/>
      <c r="BS72" s="60"/>
      <c r="BT72" s="933"/>
      <c r="BU72" s="933"/>
      <c r="BV72" s="935"/>
      <c r="BW72" s="933"/>
      <c r="BX72" s="933"/>
      <c r="BY72" s="308"/>
      <c r="BZ72" s="933"/>
      <c r="CA72" s="933"/>
      <c r="CB72" s="933"/>
      <c r="CC72" s="936"/>
      <c r="CD72" s="933"/>
      <c r="CE72" s="934"/>
      <c r="CF72" s="933"/>
      <c r="CG72" s="933"/>
      <c r="CH72" s="933"/>
      <c r="CI72" s="60"/>
      <c r="CJ72" s="933"/>
      <c r="CK72" s="933"/>
      <c r="CL72" s="935"/>
      <c r="CM72" s="933"/>
      <c r="CN72" s="933"/>
      <c r="CO72" s="308"/>
      <c r="CP72" s="933"/>
      <c r="CQ72" s="933"/>
      <c r="CR72" s="933"/>
      <c r="CS72" s="936"/>
      <c r="CT72" s="933"/>
      <c r="CU72" s="934"/>
      <c r="CV72" s="933"/>
      <c r="CW72" s="933"/>
      <c r="CX72" s="933"/>
      <c r="CY72" s="60"/>
      <c r="CZ72" s="933"/>
      <c r="DA72" s="933"/>
      <c r="DB72" s="935"/>
      <c r="DC72" s="933"/>
      <c r="DD72" s="933"/>
      <c r="DE72" s="308"/>
      <c r="DF72" s="933"/>
      <c r="DG72" s="933"/>
      <c r="DH72" s="933"/>
      <c r="DI72" s="936"/>
      <c r="DJ72" s="933"/>
      <c r="DK72" s="934"/>
      <c r="DL72" s="933"/>
      <c r="DM72" s="933"/>
      <c r="DN72" s="933"/>
      <c r="DO72" s="60"/>
      <c r="DP72" s="933"/>
      <c r="DQ72" s="933"/>
      <c r="DR72" s="935"/>
      <c r="DS72" s="933"/>
      <c r="DT72" s="933"/>
      <c r="DU72" s="308"/>
      <c r="DV72" s="933"/>
      <c r="DW72" s="933"/>
      <c r="DX72" s="933"/>
      <c r="DY72" s="936"/>
      <c r="DZ72" s="933"/>
      <c r="EA72" s="934"/>
      <c r="EB72" s="933"/>
      <c r="EC72" s="933"/>
      <c r="ED72" s="933"/>
      <c r="EE72" s="60"/>
      <c r="EF72" s="933"/>
      <c r="EG72" s="933"/>
      <c r="EH72" s="935"/>
      <c r="EI72" s="933"/>
      <c r="EJ72" s="933"/>
      <c r="EK72" s="308"/>
      <c r="EL72" s="933"/>
      <c r="EM72" s="933"/>
      <c r="EN72" s="933"/>
      <c r="EO72" s="936"/>
      <c r="EP72" s="933"/>
      <c r="EQ72" s="934"/>
      <c r="ER72" s="933"/>
      <c r="ES72" s="933"/>
      <c r="ET72" s="933"/>
      <c r="EU72" s="60"/>
      <c r="EV72" s="933"/>
      <c r="EW72" s="933"/>
      <c r="EX72" s="935"/>
      <c r="EY72" s="933"/>
      <c r="EZ72" s="933"/>
      <c r="FA72" s="308"/>
      <c r="FB72" s="933"/>
      <c r="FC72" s="933"/>
      <c r="FD72" s="933"/>
      <c r="FE72" s="936"/>
      <c r="FF72" s="933"/>
      <c r="FG72" s="934"/>
      <c r="FH72" s="933"/>
      <c r="FI72" s="933"/>
      <c r="FJ72" s="933"/>
      <c r="FK72" s="60"/>
      <c r="FL72" s="933"/>
      <c r="FM72" s="933"/>
      <c r="FN72" s="935"/>
      <c r="FO72" s="933"/>
      <c r="FP72" s="933"/>
      <c r="FQ72" s="308"/>
      <c r="FR72" s="933"/>
      <c r="FS72" s="933"/>
      <c r="FT72" s="933"/>
      <c r="FU72" s="936"/>
      <c r="FV72" s="933"/>
      <c r="FW72" s="934"/>
      <c r="FX72" s="933"/>
      <c r="FY72" s="933"/>
      <c r="FZ72" s="933"/>
      <c r="GA72" s="60"/>
      <c r="GB72" s="933"/>
      <c r="GC72" s="933"/>
      <c r="GD72" s="935"/>
      <c r="GE72" s="933"/>
      <c r="GF72" s="933"/>
      <c r="GG72" s="308"/>
      <c r="GH72" s="933"/>
      <c r="GI72" s="933"/>
      <c r="GJ72" s="933"/>
      <c r="GK72" s="936"/>
      <c r="GL72" s="933"/>
      <c r="GM72" s="934"/>
      <c r="GN72" s="933"/>
      <c r="GO72" s="933"/>
      <c r="GP72" s="933"/>
      <c r="GQ72" s="60"/>
      <c r="GR72" s="933"/>
      <c r="GS72" s="933"/>
      <c r="GT72" s="935"/>
      <c r="GU72" s="933"/>
      <c r="GV72" s="933"/>
      <c r="GW72" s="308"/>
      <c r="GX72" s="933"/>
      <c r="GY72" s="933"/>
      <c r="GZ72" s="933"/>
      <c r="HA72" s="936"/>
      <c r="HB72" s="933"/>
      <c r="HC72" s="934"/>
      <c r="HD72" s="933"/>
      <c r="HE72" s="933"/>
      <c r="HF72" s="933"/>
      <c r="HG72" s="60"/>
      <c r="HH72" s="933"/>
      <c r="HI72" s="933"/>
      <c r="HJ72" s="935"/>
      <c r="HK72" s="933"/>
      <c r="HL72" s="933"/>
      <c r="HM72" s="308"/>
      <c r="HN72" s="933"/>
      <c r="HO72" s="933"/>
      <c r="HP72" s="933"/>
      <c r="HQ72" s="936"/>
      <c r="HR72" s="933"/>
      <c r="HS72" s="934"/>
      <c r="HT72" s="933"/>
      <c r="HU72" s="933"/>
      <c r="HV72" s="933"/>
      <c r="HW72" s="60"/>
      <c r="HX72" s="933"/>
      <c r="HY72" s="933"/>
      <c r="HZ72" s="935"/>
      <c r="IA72" s="933"/>
      <c r="IB72" s="933"/>
      <c r="IC72" s="308"/>
      <c r="ID72" s="933"/>
      <c r="IE72" s="933"/>
      <c r="IF72" s="933"/>
      <c r="IG72" s="936"/>
      <c r="IH72" s="933"/>
      <c r="II72" s="934"/>
      <c r="IJ72" s="933"/>
      <c r="IK72" s="933"/>
      <c r="IL72" s="933"/>
      <c r="IM72" s="60"/>
      <c r="IN72" s="933"/>
      <c r="IO72" s="933"/>
      <c r="IP72" s="935"/>
      <c r="IQ72" s="933"/>
      <c r="IR72" s="933"/>
      <c r="IS72" s="308"/>
      <c r="IT72" s="933"/>
      <c r="IU72" s="933"/>
      <c r="IV72" s="933"/>
    </row>
    <row r="73" spans="1:256" s="361" customFormat="1" ht="18">
      <c r="A73" s="895" t="s">
        <v>261</v>
      </c>
      <c r="B73" s="635" t="s">
        <v>309</v>
      </c>
      <c r="C73" s="357"/>
      <c r="D73" s="635"/>
      <c r="E73" s="635"/>
      <c r="F73" s="188" t="s">
        <v>446</v>
      </c>
      <c r="G73" s="610"/>
      <c r="H73" s="635"/>
      <c r="I73" s="635"/>
      <c r="J73" s="893"/>
      <c r="K73" s="745">
        <f t="shared" si="9"/>
        <v>0.72608155159999999</v>
      </c>
      <c r="L73" s="610"/>
      <c r="M73" s="635"/>
      <c r="N73" s="635"/>
      <c r="O73" s="635"/>
      <c r="P73" s="749">
        <f t="shared" si="10"/>
        <v>0.47337389999999985</v>
      </c>
      <c r="Q73" s="312"/>
      <c r="R73" s="933"/>
      <c r="S73" s="934"/>
      <c r="T73" s="933"/>
      <c r="U73" s="933"/>
      <c r="V73" s="933"/>
      <c r="W73" s="60"/>
      <c r="X73" s="933"/>
      <c r="Y73" s="933"/>
      <c r="Z73" s="935"/>
      <c r="AA73" s="933"/>
      <c r="AB73" s="933"/>
      <c r="AC73" s="933"/>
      <c r="AD73" s="933"/>
      <c r="AE73" s="933"/>
      <c r="AF73" s="933"/>
      <c r="AG73" s="936"/>
      <c r="AH73" s="933"/>
      <c r="AI73" s="934"/>
      <c r="AJ73" s="933"/>
      <c r="AK73" s="933"/>
      <c r="AL73" s="933"/>
      <c r="AM73" s="60"/>
      <c r="AN73" s="933"/>
      <c r="AO73" s="933"/>
      <c r="AP73" s="935"/>
      <c r="AQ73" s="933"/>
      <c r="AR73" s="933"/>
      <c r="AS73" s="933"/>
      <c r="AT73" s="933"/>
      <c r="AU73" s="933"/>
      <c r="AV73" s="933"/>
      <c r="AW73" s="936"/>
      <c r="AX73" s="933"/>
      <c r="AY73" s="934"/>
      <c r="AZ73" s="933"/>
      <c r="BA73" s="933"/>
      <c r="BB73" s="933"/>
      <c r="BC73" s="60"/>
      <c r="BD73" s="933"/>
      <c r="BE73" s="933"/>
      <c r="BF73" s="935"/>
      <c r="BG73" s="933"/>
      <c r="BH73" s="933"/>
      <c r="BI73" s="933"/>
      <c r="BJ73" s="933"/>
      <c r="BK73" s="933"/>
      <c r="BL73" s="933"/>
      <c r="BM73" s="936"/>
      <c r="BN73" s="933"/>
      <c r="BO73" s="934"/>
      <c r="BP73" s="933"/>
      <c r="BQ73" s="933"/>
      <c r="BR73" s="933"/>
      <c r="BS73" s="60"/>
      <c r="BT73" s="933"/>
      <c r="BU73" s="933"/>
      <c r="BV73" s="935"/>
      <c r="BW73" s="933"/>
      <c r="BX73" s="933"/>
      <c r="BY73" s="933"/>
      <c r="BZ73" s="933"/>
      <c r="CA73" s="933"/>
      <c r="CB73" s="933"/>
      <c r="CC73" s="936"/>
      <c r="CD73" s="933"/>
      <c r="CE73" s="934"/>
      <c r="CF73" s="933"/>
      <c r="CG73" s="933"/>
      <c r="CH73" s="933"/>
      <c r="CI73" s="60"/>
      <c r="CJ73" s="933"/>
      <c r="CK73" s="933"/>
      <c r="CL73" s="935"/>
      <c r="CM73" s="933"/>
      <c r="CN73" s="933"/>
      <c r="CO73" s="933"/>
      <c r="CP73" s="933"/>
      <c r="CQ73" s="933"/>
      <c r="CR73" s="933"/>
      <c r="CS73" s="936"/>
      <c r="CT73" s="933"/>
      <c r="CU73" s="934"/>
      <c r="CV73" s="933"/>
      <c r="CW73" s="933"/>
      <c r="CX73" s="933"/>
      <c r="CY73" s="60"/>
      <c r="CZ73" s="933"/>
      <c r="DA73" s="933"/>
      <c r="DB73" s="935"/>
      <c r="DC73" s="933"/>
      <c r="DD73" s="933"/>
      <c r="DE73" s="933"/>
      <c r="DF73" s="933"/>
      <c r="DG73" s="933"/>
      <c r="DH73" s="933"/>
      <c r="DI73" s="936"/>
      <c r="DJ73" s="933"/>
      <c r="DK73" s="934"/>
      <c r="DL73" s="933"/>
      <c r="DM73" s="933"/>
      <c r="DN73" s="933"/>
      <c r="DO73" s="60"/>
      <c r="DP73" s="933"/>
      <c r="DQ73" s="933"/>
      <c r="DR73" s="935"/>
      <c r="DS73" s="933"/>
      <c r="DT73" s="933"/>
      <c r="DU73" s="933"/>
      <c r="DV73" s="933"/>
      <c r="DW73" s="933"/>
      <c r="DX73" s="933"/>
      <c r="DY73" s="936"/>
      <c r="DZ73" s="933"/>
      <c r="EA73" s="934"/>
      <c r="EB73" s="933"/>
      <c r="EC73" s="933"/>
      <c r="ED73" s="933"/>
      <c r="EE73" s="60"/>
      <c r="EF73" s="933"/>
      <c r="EG73" s="933"/>
      <c r="EH73" s="935"/>
      <c r="EI73" s="933"/>
      <c r="EJ73" s="933"/>
      <c r="EK73" s="933"/>
      <c r="EL73" s="933"/>
      <c r="EM73" s="933"/>
      <c r="EN73" s="933"/>
      <c r="EO73" s="936"/>
      <c r="EP73" s="933"/>
      <c r="EQ73" s="934"/>
      <c r="ER73" s="933"/>
      <c r="ES73" s="933"/>
      <c r="ET73" s="933"/>
      <c r="EU73" s="60"/>
      <c r="EV73" s="933"/>
      <c r="EW73" s="933"/>
      <c r="EX73" s="935"/>
      <c r="EY73" s="933"/>
      <c r="EZ73" s="933"/>
      <c r="FA73" s="933"/>
      <c r="FB73" s="933"/>
      <c r="FC73" s="933"/>
      <c r="FD73" s="933"/>
      <c r="FE73" s="936"/>
      <c r="FF73" s="933"/>
      <c r="FG73" s="934"/>
      <c r="FH73" s="933"/>
      <c r="FI73" s="933"/>
      <c r="FJ73" s="933"/>
      <c r="FK73" s="60"/>
      <c r="FL73" s="933"/>
      <c r="FM73" s="933"/>
      <c r="FN73" s="935"/>
      <c r="FO73" s="933"/>
      <c r="FP73" s="933"/>
      <c r="FQ73" s="933"/>
      <c r="FR73" s="933"/>
      <c r="FS73" s="933"/>
      <c r="FT73" s="933"/>
      <c r="FU73" s="936"/>
      <c r="FV73" s="933"/>
      <c r="FW73" s="934"/>
      <c r="FX73" s="933"/>
      <c r="FY73" s="933"/>
      <c r="FZ73" s="933"/>
      <c r="GA73" s="60"/>
      <c r="GB73" s="933"/>
      <c r="GC73" s="933"/>
      <c r="GD73" s="935"/>
      <c r="GE73" s="933"/>
      <c r="GF73" s="933"/>
      <c r="GG73" s="933"/>
      <c r="GH73" s="933"/>
      <c r="GI73" s="933"/>
      <c r="GJ73" s="933"/>
      <c r="GK73" s="936"/>
      <c r="GL73" s="933"/>
      <c r="GM73" s="934"/>
      <c r="GN73" s="933"/>
      <c r="GO73" s="933"/>
      <c r="GP73" s="933"/>
      <c r="GQ73" s="60"/>
      <c r="GR73" s="933"/>
      <c r="GS73" s="933"/>
      <c r="GT73" s="935"/>
      <c r="GU73" s="933"/>
      <c r="GV73" s="933"/>
      <c r="GW73" s="933"/>
      <c r="GX73" s="933"/>
      <c r="GY73" s="933"/>
      <c r="GZ73" s="933"/>
      <c r="HA73" s="936"/>
      <c r="HB73" s="933"/>
      <c r="HC73" s="934"/>
      <c r="HD73" s="933"/>
      <c r="HE73" s="933"/>
      <c r="HF73" s="933"/>
      <c r="HG73" s="60"/>
      <c r="HH73" s="933"/>
      <c r="HI73" s="933"/>
      <c r="HJ73" s="935"/>
      <c r="HK73" s="933"/>
      <c r="HL73" s="933"/>
      <c r="HM73" s="933"/>
      <c r="HN73" s="933"/>
      <c r="HO73" s="933"/>
      <c r="HP73" s="933"/>
      <c r="HQ73" s="936"/>
      <c r="HR73" s="933"/>
      <c r="HS73" s="934"/>
      <c r="HT73" s="933"/>
      <c r="HU73" s="933"/>
      <c r="HV73" s="933"/>
      <c r="HW73" s="60"/>
      <c r="HX73" s="933"/>
      <c r="HY73" s="933"/>
      <c r="HZ73" s="935"/>
      <c r="IA73" s="933"/>
      <c r="IB73" s="933"/>
      <c r="IC73" s="933"/>
      <c r="ID73" s="933"/>
      <c r="IE73" s="933"/>
      <c r="IF73" s="933"/>
      <c r="IG73" s="936"/>
      <c r="IH73" s="933"/>
      <c r="II73" s="934"/>
      <c r="IJ73" s="933"/>
      <c r="IK73" s="933"/>
      <c r="IL73" s="933"/>
      <c r="IM73" s="60"/>
      <c r="IN73" s="933"/>
      <c r="IO73" s="933"/>
      <c r="IP73" s="935"/>
      <c r="IQ73" s="933"/>
      <c r="IR73" s="933"/>
      <c r="IS73" s="933"/>
      <c r="IT73" s="933"/>
      <c r="IU73" s="933"/>
      <c r="IV73" s="933"/>
    </row>
    <row r="74" spans="1:256" s="361" customFormat="1" ht="18">
      <c r="A74" s="895" t="s">
        <v>262</v>
      </c>
      <c r="B74" s="635" t="s">
        <v>310</v>
      </c>
      <c r="C74" s="357"/>
      <c r="D74" s="635"/>
      <c r="E74" s="635"/>
      <c r="F74" s="188" t="s">
        <v>446</v>
      </c>
      <c r="G74" s="610"/>
      <c r="H74" s="635"/>
      <c r="I74" s="635"/>
      <c r="J74" s="893"/>
      <c r="K74" s="745">
        <f t="shared" si="9"/>
        <v>-0.22035211300000002</v>
      </c>
      <c r="L74" s="610"/>
      <c r="M74" s="635"/>
      <c r="N74" s="635"/>
      <c r="O74" s="635"/>
      <c r="P74" s="749">
        <f t="shared" si="10"/>
        <v>0.15404307499999997</v>
      </c>
      <c r="Q74" s="312"/>
      <c r="R74" s="933"/>
      <c r="S74" s="934"/>
      <c r="T74" s="933"/>
      <c r="U74" s="933"/>
      <c r="V74" s="933"/>
      <c r="W74" s="60"/>
      <c r="X74" s="933"/>
      <c r="Y74" s="933"/>
      <c r="Z74" s="935"/>
      <c r="AA74" s="933"/>
      <c r="AB74" s="933"/>
      <c r="AC74" s="933"/>
      <c r="AD74" s="933"/>
      <c r="AE74" s="933"/>
      <c r="AF74" s="933"/>
      <c r="AG74" s="936"/>
      <c r="AH74" s="933"/>
      <c r="AI74" s="934"/>
      <c r="AJ74" s="933"/>
      <c r="AK74" s="933"/>
      <c r="AL74" s="933"/>
      <c r="AM74" s="60"/>
      <c r="AN74" s="933"/>
      <c r="AO74" s="933"/>
      <c r="AP74" s="935"/>
      <c r="AQ74" s="933"/>
      <c r="AR74" s="933"/>
      <c r="AS74" s="933"/>
      <c r="AT74" s="933"/>
      <c r="AU74" s="933"/>
      <c r="AV74" s="933"/>
      <c r="AW74" s="936"/>
      <c r="AX74" s="933"/>
      <c r="AY74" s="934"/>
      <c r="AZ74" s="933"/>
      <c r="BA74" s="933"/>
      <c r="BB74" s="933"/>
      <c r="BC74" s="60"/>
      <c r="BD74" s="933"/>
      <c r="BE74" s="933"/>
      <c r="BF74" s="935"/>
      <c r="BG74" s="933"/>
      <c r="BH74" s="933"/>
      <c r="BI74" s="933"/>
      <c r="BJ74" s="933"/>
      <c r="BK74" s="933"/>
      <c r="BL74" s="933"/>
      <c r="BM74" s="936"/>
      <c r="BN74" s="933"/>
      <c r="BO74" s="934"/>
      <c r="BP74" s="933"/>
      <c r="BQ74" s="933"/>
      <c r="BR74" s="933"/>
      <c r="BS74" s="60"/>
      <c r="BT74" s="933"/>
      <c r="BU74" s="933"/>
      <c r="BV74" s="935"/>
      <c r="BW74" s="933"/>
      <c r="BX74" s="933"/>
      <c r="BY74" s="933"/>
      <c r="BZ74" s="933"/>
      <c r="CA74" s="933"/>
      <c r="CB74" s="933"/>
      <c r="CC74" s="936"/>
      <c r="CD74" s="933"/>
      <c r="CE74" s="934"/>
      <c r="CF74" s="933"/>
      <c r="CG74" s="933"/>
      <c r="CH74" s="933"/>
      <c r="CI74" s="60"/>
      <c r="CJ74" s="933"/>
      <c r="CK74" s="933"/>
      <c r="CL74" s="935"/>
      <c r="CM74" s="933"/>
      <c r="CN74" s="933"/>
      <c r="CO74" s="933"/>
      <c r="CP74" s="933"/>
      <c r="CQ74" s="933"/>
      <c r="CR74" s="933"/>
      <c r="CS74" s="936"/>
      <c r="CT74" s="933"/>
      <c r="CU74" s="934"/>
      <c r="CV74" s="933"/>
      <c r="CW74" s="933"/>
      <c r="CX74" s="933"/>
      <c r="CY74" s="60"/>
      <c r="CZ74" s="933"/>
      <c r="DA74" s="933"/>
      <c r="DB74" s="935"/>
      <c r="DC74" s="933"/>
      <c r="DD74" s="933"/>
      <c r="DE74" s="933"/>
      <c r="DF74" s="933"/>
      <c r="DG74" s="933"/>
      <c r="DH74" s="933"/>
      <c r="DI74" s="936"/>
      <c r="DJ74" s="933"/>
      <c r="DK74" s="934"/>
      <c r="DL74" s="933"/>
      <c r="DM74" s="933"/>
      <c r="DN74" s="933"/>
      <c r="DO74" s="60"/>
      <c r="DP74" s="933"/>
      <c r="DQ74" s="933"/>
      <c r="DR74" s="935"/>
      <c r="DS74" s="933"/>
      <c r="DT74" s="933"/>
      <c r="DU74" s="933"/>
      <c r="DV74" s="933"/>
      <c r="DW74" s="933"/>
      <c r="DX74" s="933"/>
      <c r="DY74" s="936"/>
      <c r="DZ74" s="933"/>
      <c r="EA74" s="934"/>
      <c r="EB74" s="933"/>
      <c r="EC74" s="933"/>
      <c r="ED74" s="933"/>
      <c r="EE74" s="60"/>
      <c r="EF74" s="933"/>
      <c r="EG74" s="933"/>
      <c r="EH74" s="935"/>
      <c r="EI74" s="933"/>
      <c r="EJ74" s="933"/>
      <c r="EK74" s="933"/>
      <c r="EL74" s="933"/>
      <c r="EM74" s="933"/>
      <c r="EN74" s="933"/>
      <c r="EO74" s="936"/>
      <c r="EP74" s="933"/>
      <c r="EQ74" s="934"/>
      <c r="ER74" s="933"/>
      <c r="ES74" s="933"/>
      <c r="ET74" s="933"/>
      <c r="EU74" s="60"/>
      <c r="EV74" s="933"/>
      <c r="EW74" s="933"/>
      <c r="EX74" s="935"/>
      <c r="EY74" s="933"/>
      <c r="EZ74" s="933"/>
      <c r="FA74" s="933"/>
      <c r="FB74" s="933"/>
      <c r="FC74" s="933"/>
      <c r="FD74" s="933"/>
      <c r="FE74" s="936"/>
      <c r="FF74" s="933"/>
      <c r="FG74" s="934"/>
      <c r="FH74" s="933"/>
      <c r="FI74" s="933"/>
      <c r="FJ74" s="933"/>
      <c r="FK74" s="60"/>
      <c r="FL74" s="933"/>
      <c r="FM74" s="933"/>
      <c r="FN74" s="935"/>
      <c r="FO74" s="933"/>
      <c r="FP74" s="933"/>
      <c r="FQ74" s="933"/>
      <c r="FR74" s="933"/>
      <c r="FS74" s="933"/>
      <c r="FT74" s="933"/>
      <c r="FU74" s="936"/>
      <c r="FV74" s="933"/>
      <c r="FW74" s="934"/>
      <c r="FX74" s="933"/>
      <c r="FY74" s="933"/>
      <c r="FZ74" s="933"/>
      <c r="GA74" s="60"/>
      <c r="GB74" s="933"/>
      <c r="GC74" s="933"/>
      <c r="GD74" s="935"/>
      <c r="GE74" s="933"/>
      <c r="GF74" s="933"/>
      <c r="GG74" s="933"/>
      <c r="GH74" s="933"/>
      <c r="GI74" s="933"/>
      <c r="GJ74" s="933"/>
      <c r="GK74" s="936"/>
      <c r="GL74" s="933"/>
      <c r="GM74" s="934"/>
      <c r="GN74" s="933"/>
      <c r="GO74" s="933"/>
      <c r="GP74" s="933"/>
      <c r="GQ74" s="60"/>
      <c r="GR74" s="933"/>
      <c r="GS74" s="933"/>
      <c r="GT74" s="935"/>
      <c r="GU74" s="933"/>
      <c r="GV74" s="933"/>
      <c r="GW74" s="933"/>
      <c r="GX74" s="933"/>
      <c r="GY74" s="933"/>
      <c r="GZ74" s="933"/>
      <c r="HA74" s="936"/>
      <c r="HB74" s="933"/>
      <c r="HC74" s="934"/>
      <c r="HD74" s="933"/>
      <c r="HE74" s="933"/>
      <c r="HF74" s="933"/>
      <c r="HG74" s="60"/>
      <c r="HH74" s="933"/>
      <c r="HI74" s="933"/>
      <c r="HJ74" s="935"/>
      <c r="HK74" s="933"/>
      <c r="HL74" s="933"/>
      <c r="HM74" s="933"/>
      <c r="HN74" s="933"/>
      <c r="HO74" s="933"/>
      <c r="HP74" s="933"/>
      <c r="HQ74" s="936"/>
      <c r="HR74" s="933"/>
      <c r="HS74" s="934"/>
      <c r="HT74" s="933"/>
      <c r="HU74" s="933"/>
      <c r="HV74" s="933"/>
      <c r="HW74" s="60"/>
      <c r="HX74" s="933"/>
      <c r="HY74" s="933"/>
      <c r="HZ74" s="935"/>
      <c r="IA74" s="933"/>
      <c r="IB74" s="933"/>
      <c r="IC74" s="933"/>
      <c r="ID74" s="933"/>
      <c r="IE74" s="933"/>
      <c r="IF74" s="933"/>
      <c r="IG74" s="936"/>
      <c r="IH74" s="933"/>
      <c r="II74" s="934"/>
      <c r="IJ74" s="933"/>
      <c r="IK74" s="933"/>
      <c r="IL74" s="933"/>
      <c r="IM74" s="60"/>
      <c r="IN74" s="933"/>
      <c r="IO74" s="933"/>
      <c r="IP74" s="935"/>
      <c r="IQ74" s="933"/>
      <c r="IR74" s="933"/>
      <c r="IS74" s="933"/>
      <c r="IT74" s="933"/>
      <c r="IU74" s="933"/>
      <c r="IV74" s="933"/>
    </row>
    <row r="75" spans="1:256" s="361" customFormat="1" ht="18">
      <c r="A75" s="895" t="s">
        <v>263</v>
      </c>
      <c r="B75" s="635" t="s">
        <v>311</v>
      </c>
      <c r="C75" s="357"/>
      <c r="D75" s="635"/>
      <c r="E75" s="635"/>
      <c r="F75" s="188" t="s">
        <v>446</v>
      </c>
      <c r="G75" s="610"/>
      <c r="H75" s="635"/>
      <c r="I75" s="635"/>
      <c r="J75" s="893"/>
      <c r="K75" s="745">
        <f t="shared" si="9"/>
        <v>-7.9521887200000002E-2</v>
      </c>
      <c r="L75" s="610"/>
      <c r="M75" s="635"/>
      <c r="N75" s="635"/>
      <c r="O75" s="635"/>
      <c r="P75" s="749">
        <f t="shared" si="10"/>
        <v>1.22109E-2</v>
      </c>
      <c r="Q75" s="312"/>
      <c r="R75" s="933"/>
      <c r="S75" s="934"/>
      <c r="T75" s="933"/>
      <c r="U75" s="933"/>
      <c r="V75" s="933"/>
      <c r="W75" s="60"/>
      <c r="X75" s="933"/>
      <c r="Y75" s="933"/>
      <c r="Z75" s="935"/>
      <c r="AA75" s="933"/>
      <c r="AB75" s="933"/>
      <c r="AC75" s="933"/>
      <c r="AD75" s="933"/>
      <c r="AE75" s="933"/>
      <c r="AF75" s="933"/>
      <c r="AG75" s="936"/>
      <c r="AH75" s="933"/>
      <c r="AI75" s="934"/>
      <c r="AJ75" s="933"/>
      <c r="AK75" s="933"/>
      <c r="AL75" s="933"/>
      <c r="AM75" s="60"/>
      <c r="AN75" s="933"/>
      <c r="AO75" s="933"/>
      <c r="AP75" s="935"/>
      <c r="AQ75" s="933"/>
      <c r="AR75" s="933"/>
      <c r="AS75" s="933"/>
      <c r="AT75" s="933"/>
      <c r="AU75" s="933"/>
      <c r="AV75" s="933"/>
      <c r="AW75" s="936"/>
      <c r="AX75" s="933"/>
      <c r="AY75" s="934"/>
      <c r="AZ75" s="933"/>
      <c r="BA75" s="933"/>
      <c r="BB75" s="933"/>
      <c r="BC75" s="60"/>
      <c r="BD75" s="933"/>
      <c r="BE75" s="933"/>
      <c r="BF75" s="935"/>
      <c r="BG75" s="933"/>
      <c r="BH75" s="933"/>
      <c r="BI75" s="933"/>
      <c r="BJ75" s="933"/>
      <c r="BK75" s="933"/>
      <c r="BL75" s="933"/>
      <c r="BM75" s="936"/>
      <c r="BN75" s="933"/>
      <c r="BO75" s="934"/>
      <c r="BP75" s="933"/>
      <c r="BQ75" s="933"/>
      <c r="BR75" s="933"/>
      <c r="BS75" s="60"/>
      <c r="BT75" s="933"/>
      <c r="BU75" s="933"/>
      <c r="BV75" s="935"/>
      <c r="BW75" s="933"/>
      <c r="BX75" s="933"/>
      <c r="BY75" s="933"/>
      <c r="BZ75" s="933"/>
      <c r="CA75" s="933"/>
      <c r="CB75" s="933"/>
      <c r="CC75" s="936"/>
      <c r="CD75" s="933"/>
      <c r="CE75" s="934"/>
      <c r="CF75" s="933"/>
      <c r="CG75" s="933"/>
      <c r="CH75" s="933"/>
      <c r="CI75" s="60"/>
      <c r="CJ75" s="933"/>
      <c r="CK75" s="933"/>
      <c r="CL75" s="935"/>
      <c r="CM75" s="933"/>
      <c r="CN75" s="933"/>
      <c r="CO75" s="933"/>
      <c r="CP75" s="933"/>
      <c r="CQ75" s="933"/>
      <c r="CR75" s="933"/>
      <c r="CS75" s="936"/>
      <c r="CT75" s="933"/>
      <c r="CU75" s="934"/>
      <c r="CV75" s="933"/>
      <c r="CW75" s="933"/>
      <c r="CX75" s="933"/>
      <c r="CY75" s="60"/>
      <c r="CZ75" s="933"/>
      <c r="DA75" s="933"/>
      <c r="DB75" s="935"/>
      <c r="DC75" s="933"/>
      <c r="DD75" s="933"/>
      <c r="DE75" s="933"/>
      <c r="DF75" s="933"/>
      <c r="DG75" s="933"/>
      <c r="DH75" s="933"/>
      <c r="DI75" s="936"/>
      <c r="DJ75" s="933"/>
      <c r="DK75" s="934"/>
      <c r="DL75" s="933"/>
      <c r="DM75" s="933"/>
      <c r="DN75" s="933"/>
      <c r="DO75" s="60"/>
      <c r="DP75" s="933"/>
      <c r="DQ75" s="933"/>
      <c r="DR75" s="935"/>
      <c r="DS75" s="933"/>
      <c r="DT75" s="933"/>
      <c r="DU75" s="933"/>
      <c r="DV75" s="933"/>
      <c r="DW75" s="933"/>
      <c r="DX75" s="933"/>
      <c r="DY75" s="936"/>
      <c r="DZ75" s="933"/>
      <c r="EA75" s="934"/>
      <c r="EB75" s="933"/>
      <c r="EC75" s="933"/>
      <c r="ED75" s="933"/>
      <c r="EE75" s="60"/>
      <c r="EF75" s="933"/>
      <c r="EG75" s="933"/>
      <c r="EH75" s="935"/>
      <c r="EI75" s="933"/>
      <c r="EJ75" s="933"/>
      <c r="EK75" s="933"/>
      <c r="EL75" s="933"/>
      <c r="EM75" s="933"/>
      <c r="EN75" s="933"/>
      <c r="EO75" s="936"/>
      <c r="EP75" s="933"/>
      <c r="EQ75" s="934"/>
      <c r="ER75" s="933"/>
      <c r="ES75" s="933"/>
      <c r="ET75" s="933"/>
      <c r="EU75" s="60"/>
      <c r="EV75" s="933"/>
      <c r="EW75" s="933"/>
      <c r="EX75" s="935"/>
      <c r="EY75" s="933"/>
      <c r="EZ75" s="933"/>
      <c r="FA75" s="933"/>
      <c r="FB75" s="933"/>
      <c r="FC75" s="933"/>
      <c r="FD75" s="933"/>
      <c r="FE75" s="936"/>
      <c r="FF75" s="933"/>
      <c r="FG75" s="934"/>
      <c r="FH75" s="933"/>
      <c r="FI75" s="933"/>
      <c r="FJ75" s="933"/>
      <c r="FK75" s="60"/>
      <c r="FL75" s="933"/>
      <c r="FM75" s="933"/>
      <c r="FN75" s="935"/>
      <c r="FO75" s="933"/>
      <c r="FP75" s="933"/>
      <c r="FQ75" s="933"/>
      <c r="FR75" s="933"/>
      <c r="FS75" s="933"/>
      <c r="FT75" s="933"/>
      <c r="FU75" s="936"/>
      <c r="FV75" s="933"/>
      <c r="FW75" s="934"/>
      <c r="FX75" s="933"/>
      <c r="FY75" s="933"/>
      <c r="FZ75" s="933"/>
      <c r="GA75" s="60"/>
      <c r="GB75" s="933"/>
      <c r="GC75" s="933"/>
      <c r="GD75" s="935"/>
      <c r="GE75" s="933"/>
      <c r="GF75" s="933"/>
      <c r="GG75" s="933"/>
      <c r="GH75" s="933"/>
      <c r="GI75" s="933"/>
      <c r="GJ75" s="933"/>
      <c r="GK75" s="936"/>
      <c r="GL75" s="933"/>
      <c r="GM75" s="934"/>
      <c r="GN75" s="933"/>
      <c r="GO75" s="933"/>
      <c r="GP75" s="933"/>
      <c r="GQ75" s="60"/>
      <c r="GR75" s="933"/>
      <c r="GS75" s="933"/>
      <c r="GT75" s="935"/>
      <c r="GU75" s="933"/>
      <c r="GV75" s="933"/>
      <c r="GW75" s="933"/>
      <c r="GX75" s="933"/>
      <c r="GY75" s="933"/>
      <c r="GZ75" s="933"/>
      <c r="HA75" s="936"/>
      <c r="HB75" s="933"/>
      <c r="HC75" s="934"/>
      <c r="HD75" s="933"/>
      <c r="HE75" s="933"/>
      <c r="HF75" s="933"/>
      <c r="HG75" s="60"/>
      <c r="HH75" s="933"/>
      <c r="HI75" s="933"/>
      <c r="HJ75" s="935"/>
      <c r="HK75" s="933"/>
      <c r="HL75" s="933"/>
      <c r="HM75" s="933"/>
      <c r="HN75" s="933"/>
      <c r="HO75" s="933"/>
      <c r="HP75" s="933"/>
      <c r="HQ75" s="936"/>
      <c r="HR75" s="933"/>
      <c r="HS75" s="934"/>
      <c r="HT75" s="933"/>
      <c r="HU75" s="933"/>
      <c r="HV75" s="933"/>
      <c r="HW75" s="60"/>
      <c r="HX75" s="933"/>
      <c r="HY75" s="933"/>
      <c r="HZ75" s="935"/>
      <c r="IA75" s="933"/>
      <c r="IB75" s="933"/>
      <c r="IC75" s="933"/>
      <c r="ID75" s="933"/>
      <c r="IE75" s="933"/>
      <c r="IF75" s="933"/>
      <c r="IG75" s="936"/>
      <c r="IH75" s="933"/>
      <c r="II75" s="934"/>
      <c r="IJ75" s="933"/>
      <c r="IK75" s="933"/>
      <c r="IL75" s="933"/>
      <c r="IM75" s="60"/>
      <c r="IN75" s="933"/>
      <c r="IO75" s="933"/>
      <c r="IP75" s="935"/>
      <c r="IQ75" s="933"/>
      <c r="IR75" s="933"/>
      <c r="IS75" s="933"/>
      <c r="IT75" s="933"/>
      <c r="IU75" s="933"/>
      <c r="IV75" s="933"/>
    </row>
    <row r="76" spans="1:256" s="361" customFormat="1" ht="18">
      <c r="A76" s="895" t="s">
        <v>411</v>
      </c>
      <c r="B76" s="635" t="s">
        <v>412</v>
      </c>
      <c r="C76" s="357"/>
      <c r="D76" s="335"/>
      <c r="E76" s="335"/>
      <c r="F76" s="188" t="s">
        <v>446</v>
      </c>
      <c r="G76" s="610"/>
      <c r="H76" s="635"/>
      <c r="I76" s="335"/>
      <c r="J76" s="707"/>
      <c r="K76" s="745">
        <f t="shared" si="9"/>
        <v>2.8808087999999997E-3</v>
      </c>
      <c r="L76" s="610"/>
      <c r="M76" s="335"/>
      <c r="N76" s="335"/>
      <c r="O76" s="335"/>
      <c r="P76" s="749">
        <f t="shared" si="10"/>
        <v>0</v>
      </c>
      <c r="Q76" s="312"/>
      <c r="R76" s="933"/>
      <c r="S76" s="934"/>
      <c r="T76" s="308"/>
      <c r="U76" s="308"/>
      <c r="V76" s="937"/>
      <c r="W76" s="60"/>
      <c r="X76" s="933"/>
      <c r="Y76" s="308"/>
      <c r="Z76" s="473"/>
      <c r="AA76" s="933"/>
      <c r="AB76" s="308"/>
      <c r="AC76" s="308"/>
      <c r="AD76" s="308"/>
      <c r="AE76" s="308"/>
      <c r="AF76" s="933"/>
      <c r="AG76" s="936"/>
      <c r="AH76" s="933"/>
      <c r="AI76" s="934"/>
      <c r="AJ76" s="308"/>
      <c r="AK76" s="308"/>
      <c r="AL76" s="937"/>
      <c r="AM76" s="60"/>
      <c r="AN76" s="933"/>
      <c r="AO76" s="308"/>
      <c r="AP76" s="473"/>
      <c r="AQ76" s="933"/>
      <c r="AR76" s="308"/>
      <c r="AS76" s="308"/>
      <c r="AT76" s="308"/>
      <c r="AU76" s="308"/>
      <c r="AV76" s="933"/>
      <c r="AW76" s="936"/>
      <c r="AX76" s="933"/>
      <c r="AY76" s="934"/>
      <c r="AZ76" s="308"/>
      <c r="BA76" s="308"/>
      <c r="BB76" s="937"/>
      <c r="BC76" s="60"/>
      <c r="BD76" s="933"/>
      <c r="BE76" s="308"/>
      <c r="BF76" s="473"/>
      <c r="BG76" s="933"/>
      <c r="BH76" s="308"/>
      <c r="BI76" s="308"/>
      <c r="BJ76" s="308"/>
      <c r="BK76" s="308"/>
      <c r="BL76" s="933"/>
      <c r="BM76" s="936"/>
      <c r="BN76" s="933"/>
      <c r="BO76" s="934"/>
      <c r="BP76" s="308"/>
      <c r="BQ76" s="308"/>
      <c r="BR76" s="937"/>
      <c r="BS76" s="60"/>
      <c r="BT76" s="933"/>
      <c r="BU76" s="308"/>
      <c r="BV76" s="473"/>
      <c r="BW76" s="933"/>
      <c r="BX76" s="308"/>
      <c r="BY76" s="308"/>
      <c r="BZ76" s="308"/>
      <c r="CA76" s="308"/>
      <c r="CB76" s="933"/>
      <c r="CC76" s="936"/>
      <c r="CD76" s="933"/>
      <c r="CE76" s="934"/>
      <c r="CF76" s="308"/>
      <c r="CG76" s="308"/>
      <c r="CH76" s="937"/>
      <c r="CI76" s="60"/>
      <c r="CJ76" s="933"/>
      <c r="CK76" s="308"/>
      <c r="CL76" s="473"/>
      <c r="CM76" s="933"/>
      <c r="CN76" s="308"/>
      <c r="CO76" s="308"/>
      <c r="CP76" s="308"/>
      <c r="CQ76" s="308"/>
      <c r="CR76" s="933"/>
      <c r="CS76" s="936"/>
      <c r="CT76" s="933"/>
      <c r="CU76" s="934"/>
      <c r="CV76" s="308"/>
      <c r="CW76" s="308"/>
      <c r="CX76" s="937"/>
      <c r="CY76" s="60"/>
      <c r="CZ76" s="933"/>
      <c r="DA76" s="308"/>
      <c r="DB76" s="473"/>
      <c r="DC76" s="933"/>
      <c r="DD76" s="308"/>
      <c r="DE76" s="308"/>
      <c r="DF76" s="308"/>
      <c r="DG76" s="308"/>
      <c r="DH76" s="933"/>
      <c r="DI76" s="936"/>
      <c r="DJ76" s="933"/>
      <c r="DK76" s="934"/>
      <c r="DL76" s="308"/>
      <c r="DM76" s="308"/>
      <c r="DN76" s="937"/>
      <c r="DO76" s="60"/>
      <c r="DP76" s="933"/>
      <c r="DQ76" s="308"/>
      <c r="DR76" s="473"/>
      <c r="DS76" s="933"/>
      <c r="DT76" s="308"/>
      <c r="DU76" s="308"/>
      <c r="DV76" s="308"/>
      <c r="DW76" s="308"/>
      <c r="DX76" s="933"/>
      <c r="DY76" s="936"/>
      <c r="DZ76" s="933"/>
      <c r="EA76" s="934"/>
      <c r="EB76" s="308"/>
      <c r="EC76" s="308"/>
      <c r="ED76" s="937"/>
      <c r="EE76" s="60"/>
      <c r="EF76" s="933"/>
      <c r="EG76" s="308"/>
      <c r="EH76" s="473"/>
      <c r="EI76" s="933"/>
      <c r="EJ76" s="308"/>
      <c r="EK76" s="308"/>
      <c r="EL76" s="308"/>
      <c r="EM76" s="308"/>
      <c r="EN76" s="933"/>
      <c r="EO76" s="936"/>
      <c r="EP76" s="933"/>
      <c r="EQ76" s="934"/>
      <c r="ER76" s="308"/>
      <c r="ES76" s="308"/>
      <c r="ET76" s="937"/>
      <c r="EU76" s="60"/>
      <c r="EV76" s="933"/>
      <c r="EW76" s="308"/>
      <c r="EX76" s="473"/>
      <c r="EY76" s="933"/>
      <c r="EZ76" s="308"/>
      <c r="FA76" s="308"/>
      <c r="FB76" s="308"/>
      <c r="FC76" s="308"/>
      <c r="FD76" s="933"/>
      <c r="FE76" s="936"/>
      <c r="FF76" s="933"/>
      <c r="FG76" s="934"/>
      <c r="FH76" s="308"/>
      <c r="FI76" s="308"/>
      <c r="FJ76" s="937"/>
      <c r="FK76" s="60"/>
      <c r="FL76" s="933"/>
      <c r="FM76" s="308"/>
      <c r="FN76" s="473"/>
      <c r="FO76" s="933"/>
      <c r="FP76" s="308"/>
      <c r="FQ76" s="308"/>
      <c r="FR76" s="308"/>
      <c r="FS76" s="308"/>
      <c r="FT76" s="933"/>
      <c r="FU76" s="936"/>
      <c r="FV76" s="933"/>
      <c r="FW76" s="934"/>
      <c r="FX76" s="308"/>
      <c r="FY76" s="308"/>
      <c r="FZ76" s="937"/>
      <c r="GA76" s="60"/>
      <c r="GB76" s="933"/>
      <c r="GC76" s="308"/>
      <c r="GD76" s="473"/>
      <c r="GE76" s="933"/>
      <c r="GF76" s="308"/>
      <c r="GG76" s="308"/>
      <c r="GH76" s="308"/>
      <c r="GI76" s="308"/>
      <c r="GJ76" s="933"/>
      <c r="GK76" s="936"/>
      <c r="GL76" s="933"/>
      <c r="GM76" s="934"/>
      <c r="GN76" s="308"/>
      <c r="GO76" s="308"/>
      <c r="GP76" s="937"/>
      <c r="GQ76" s="60"/>
      <c r="GR76" s="933"/>
      <c r="GS76" s="308"/>
      <c r="GT76" s="473"/>
      <c r="GU76" s="933"/>
      <c r="GV76" s="308"/>
      <c r="GW76" s="308"/>
      <c r="GX76" s="308"/>
      <c r="GY76" s="308"/>
      <c r="GZ76" s="933"/>
      <c r="HA76" s="936"/>
      <c r="HB76" s="933"/>
      <c r="HC76" s="934"/>
      <c r="HD76" s="308"/>
      <c r="HE76" s="308"/>
      <c r="HF76" s="937"/>
      <c r="HG76" s="60"/>
      <c r="HH76" s="933"/>
      <c r="HI76" s="308"/>
      <c r="HJ76" s="473"/>
      <c r="HK76" s="933"/>
      <c r="HL76" s="308"/>
      <c r="HM76" s="308"/>
      <c r="HN76" s="308"/>
      <c r="HO76" s="308"/>
      <c r="HP76" s="933"/>
      <c r="HQ76" s="936"/>
      <c r="HR76" s="933"/>
      <c r="HS76" s="934"/>
      <c r="HT76" s="308"/>
      <c r="HU76" s="308"/>
      <c r="HV76" s="937"/>
      <c r="HW76" s="60"/>
      <c r="HX76" s="933"/>
      <c r="HY76" s="308"/>
      <c r="HZ76" s="473"/>
      <c r="IA76" s="933"/>
      <c r="IB76" s="308"/>
      <c r="IC76" s="308"/>
      <c r="ID76" s="308"/>
      <c r="IE76" s="308"/>
      <c r="IF76" s="933"/>
      <c r="IG76" s="936"/>
      <c r="IH76" s="933"/>
      <c r="II76" s="934"/>
      <c r="IJ76" s="308"/>
      <c r="IK76" s="308"/>
      <c r="IL76" s="937"/>
      <c r="IM76" s="60"/>
      <c r="IN76" s="933"/>
      <c r="IO76" s="308"/>
      <c r="IP76" s="473"/>
      <c r="IQ76" s="933"/>
      <c r="IR76" s="308"/>
      <c r="IS76" s="308"/>
      <c r="IT76" s="308"/>
      <c r="IU76" s="308"/>
      <c r="IV76" s="933"/>
    </row>
    <row r="77" spans="1:256" s="308" customFormat="1" ht="13.5" thickBot="1">
      <c r="A77" s="406"/>
      <c r="B77" s="383"/>
      <c r="C77" s="383"/>
      <c r="D77" s="383"/>
      <c r="E77" s="383"/>
      <c r="F77" s="383"/>
      <c r="G77" s="938"/>
      <c r="H77" s="383"/>
      <c r="I77" s="628"/>
      <c r="J77" s="383"/>
      <c r="K77" s="791"/>
      <c r="L77" s="938"/>
      <c r="M77" s="383"/>
      <c r="N77" s="628"/>
      <c r="O77" s="383"/>
      <c r="P77" s="629"/>
      <c r="Q77" s="642"/>
    </row>
    <row r="82" spans="1:16" ht="18">
      <c r="A82" s="294"/>
      <c r="B82" s="128"/>
      <c r="C82" s="128"/>
      <c r="D82" s="128"/>
      <c r="E82" s="128"/>
      <c r="F82" s="128"/>
      <c r="K82" s="792"/>
      <c r="L82" s="89"/>
      <c r="M82" s="89"/>
      <c r="N82" s="89"/>
      <c r="O82" s="89"/>
      <c r="P82" s="88"/>
    </row>
    <row r="85" spans="1:16" ht="18">
      <c r="A85" s="294"/>
      <c r="B85" s="294"/>
    </row>
    <row r="86" spans="1:16" ht="18">
      <c r="A86" s="138"/>
      <c r="B86" s="138"/>
      <c r="H86" s="107"/>
      <c r="I86" s="128"/>
      <c r="J86" s="107"/>
      <c r="K86" s="793"/>
      <c r="L86" s="178"/>
      <c r="M86" s="178"/>
      <c r="N86" s="178"/>
      <c r="O86" s="178"/>
      <c r="P86" s="782"/>
    </row>
    <row r="87" spans="1:16" ht="18">
      <c r="H87" s="107"/>
      <c r="I87" s="128"/>
      <c r="J87" s="107"/>
      <c r="K87" s="793"/>
      <c r="L87" s="178"/>
      <c r="M87" s="178"/>
      <c r="N87" s="178"/>
      <c r="O87" s="178"/>
      <c r="P87" s="782"/>
    </row>
    <row r="88" spans="1:16" ht="18">
      <c r="H88" s="107"/>
      <c r="I88" s="128"/>
      <c r="J88" s="107"/>
      <c r="K88" s="793"/>
      <c r="L88" s="128"/>
      <c r="M88" s="295"/>
      <c r="N88" s="128"/>
      <c r="O88" s="128"/>
      <c r="P88" s="783"/>
    </row>
    <row r="89" spans="1:16" ht="18">
      <c r="H89" s="107"/>
      <c r="I89" s="128"/>
      <c r="J89" s="107"/>
      <c r="K89" s="793"/>
      <c r="L89" s="128"/>
      <c r="N89" s="128"/>
      <c r="O89" s="128"/>
      <c r="P89" s="783"/>
    </row>
    <row r="90" spans="1:16" ht="18">
      <c r="H90" s="107"/>
      <c r="I90" s="128"/>
      <c r="J90" s="107"/>
      <c r="K90" s="793"/>
      <c r="L90" s="128"/>
      <c r="M90" s="128"/>
      <c r="N90" s="128"/>
      <c r="O90" s="128"/>
      <c r="P90" s="783"/>
    </row>
    <row r="91" spans="1:16" ht="18">
      <c r="H91" s="107"/>
      <c r="I91" s="128"/>
      <c r="J91" s="107"/>
      <c r="K91" s="793"/>
      <c r="L91" s="128"/>
      <c r="N91" s="128"/>
      <c r="O91" s="128"/>
      <c r="P91" s="783"/>
    </row>
    <row r="92" spans="1:16" ht="18">
      <c r="H92" s="296"/>
      <c r="I92" s="107"/>
      <c r="J92" s="107"/>
      <c r="K92" s="797"/>
      <c r="L92" s="128"/>
      <c r="M92" s="128"/>
      <c r="N92" s="128"/>
      <c r="O92" s="128"/>
      <c r="P92" s="297"/>
    </row>
    <row r="93" spans="1:16" ht="18">
      <c r="H93" s="128"/>
      <c r="I93" s="128"/>
      <c r="J93" s="128"/>
      <c r="K93" s="793"/>
      <c r="L93" s="128"/>
      <c r="N93" s="128"/>
      <c r="O93" s="128"/>
      <c r="P93" s="783"/>
    </row>
    <row r="94" spans="1:16" ht="18">
      <c r="A94" s="294"/>
      <c r="B94" s="76"/>
      <c r="C94" s="76"/>
      <c r="D94" s="76"/>
      <c r="E94" s="76"/>
      <c r="F94" s="76"/>
      <c r="G94" s="76"/>
      <c r="H94" s="107"/>
      <c r="I94" s="297"/>
      <c r="J94" s="107"/>
      <c r="K94" s="797"/>
      <c r="L94" s="128"/>
      <c r="M94" s="128"/>
      <c r="N94" s="128"/>
      <c r="O94" s="128"/>
      <c r="P94" s="297"/>
    </row>
    <row r="95" spans="1:16" ht="18">
      <c r="A95" s="107"/>
      <c r="B95" s="75"/>
      <c r="C95" s="76"/>
      <c r="D95" s="76"/>
      <c r="E95" s="76"/>
      <c r="F95" s="76"/>
      <c r="G95" s="76"/>
      <c r="H95" s="76"/>
      <c r="I95" s="91"/>
      <c r="J95" s="76"/>
    </row>
    <row r="96" spans="1:16" ht="18">
      <c r="A96" s="296"/>
      <c r="B96" s="107"/>
      <c r="C96" s="76"/>
      <c r="D96" s="76"/>
      <c r="E96" s="76"/>
      <c r="F96" s="76"/>
      <c r="G96" s="76"/>
      <c r="H96" s="76"/>
      <c r="I96" s="91"/>
      <c r="J96" s="76"/>
    </row>
    <row r="97" spans="1:16">
      <c r="A97" s="90"/>
      <c r="B97" s="75"/>
      <c r="C97" s="76"/>
      <c r="D97" s="76"/>
      <c r="E97" s="76"/>
      <c r="F97" s="76"/>
      <c r="G97" s="76"/>
      <c r="H97" s="76"/>
      <c r="I97" s="91"/>
      <c r="J97" s="76"/>
    </row>
    <row r="98" spans="1:16" ht="18">
      <c r="A98" s="298"/>
      <c r="B98" s="299"/>
      <c r="C98" s="300"/>
      <c r="D98" s="299"/>
      <c r="E98" s="299"/>
      <c r="F98" s="299"/>
      <c r="G98" s="128"/>
      <c r="H98" s="299"/>
      <c r="I98" s="299"/>
      <c r="J98" s="301"/>
      <c r="K98" s="798"/>
      <c r="L98" s="299"/>
      <c r="M98" s="299"/>
      <c r="N98" s="299"/>
      <c r="O98" s="299"/>
      <c r="P98" s="784"/>
    </row>
    <row r="99" spans="1:16" ht="18">
      <c r="A99" s="298"/>
      <c r="B99" s="299"/>
      <c r="C99" s="300"/>
      <c r="D99" s="299"/>
      <c r="E99" s="299"/>
      <c r="F99" s="299"/>
      <c r="G99" s="128"/>
      <c r="H99" s="299"/>
      <c r="I99" s="299"/>
      <c r="J99" s="301"/>
      <c r="K99" s="798"/>
      <c r="L99" s="299"/>
      <c r="N99" s="299"/>
      <c r="O99" s="299"/>
      <c r="P99" s="784"/>
    </row>
    <row r="100" spans="1:16" ht="18">
      <c r="A100" s="298"/>
      <c r="B100" s="299"/>
      <c r="C100" s="300"/>
      <c r="D100" s="299"/>
      <c r="E100" s="299"/>
      <c r="F100" s="299"/>
      <c r="G100" s="128"/>
      <c r="H100" s="299"/>
      <c r="I100" s="299"/>
      <c r="J100" s="301"/>
      <c r="K100" s="798"/>
      <c r="L100" s="299"/>
      <c r="M100" s="299"/>
      <c r="N100" s="299"/>
      <c r="O100" s="299"/>
      <c r="P100" s="784"/>
    </row>
    <row r="101" spans="1:16" ht="18">
      <c r="A101" s="298"/>
      <c r="B101" s="299"/>
      <c r="C101" s="300"/>
      <c r="D101" s="299"/>
      <c r="E101" s="299"/>
      <c r="F101" s="299"/>
      <c r="G101" s="128"/>
      <c r="H101" s="299"/>
      <c r="I101" s="299"/>
      <c r="J101" s="301"/>
      <c r="K101" s="798"/>
      <c r="L101" s="299"/>
      <c r="M101" s="299"/>
      <c r="N101" s="299"/>
      <c r="O101" s="299"/>
      <c r="P101" s="784"/>
    </row>
    <row r="102" spans="1:16" ht="18">
      <c r="A102" s="298"/>
      <c r="B102" s="299"/>
      <c r="C102" s="300"/>
      <c r="D102" s="299"/>
      <c r="E102" s="299"/>
      <c r="F102" s="299"/>
      <c r="G102" s="128"/>
      <c r="H102" s="299"/>
      <c r="I102" s="299"/>
      <c r="J102" s="301"/>
      <c r="K102" s="798"/>
      <c r="L102" s="299"/>
      <c r="M102" s="299"/>
      <c r="N102" s="299"/>
      <c r="O102" s="299"/>
      <c r="P102" s="784"/>
    </row>
    <row r="103" spans="1:16" ht="18">
      <c r="A103" s="298"/>
      <c r="B103" s="299"/>
      <c r="C103" s="300"/>
      <c r="F103" s="92"/>
      <c r="G103" s="128"/>
      <c r="H103" s="299"/>
      <c r="J103" s="93"/>
      <c r="K103" s="798"/>
      <c r="P103" s="784"/>
    </row>
    <row r="104" spans="1:16" ht="15">
      <c r="A104" s="302"/>
      <c r="F104" s="92"/>
      <c r="J104" s="93"/>
    </row>
  </sheetData>
  <mergeCells count="1">
    <mergeCell ref="B60:E60"/>
  </mergeCells>
  <phoneticPr fontId="5" type="noConversion"/>
  <printOptions horizontalCentered="1"/>
  <pageMargins left="0.25" right="0.25" top="0.5" bottom="0.5" header="0.5" footer="0.5"/>
  <pageSetup scale="62" orientation="landscape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S40"/>
  <sheetViews>
    <sheetView tabSelected="1" topLeftCell="A19" zoomScale="75" zoomScaleNormal="75" zoomScaleSheetLayoutView="55" workbookViewId="0">
      <selection activeCell="G44" sqref="G44"/>
    </sheetView>
  </sheetViews>
  <sheetFormatPr defaultRowHeight="12.75"/>
  <cols>
    <col min="1" max="1" width="5.28515625" customWidth="1"/>
    <col min="2" max="2" width="9.5703125" bestFit="1" customWidth="1"/>
    <col min="7" max="7" width="48.42578125" customWidth="1"/>
    <col min="8" max="8" width="3" customWidth="1"/>
    <col min="9" max="9" width="21.28515625" customWidth="1"/>
    <col min="11" max="11" width="41.140625" customWidth="1"/>
    <col min="12" max="12" width="8.7109375" customWidth="1"/>
    <col min="13" max="13" width="3" customWidth="1"/>
    <col min="14" max="14" width="22" customWidth="1"/>
    <col min="16" max="16" width="4.140625" customWidth="1"/>
  </cols>
  <sheetData>
    <row r="1" spans="1:19" ht="68.25" customHeight="1" thickTop="1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70"/>
      <c r="R1" s="12"/>
    </row>
    <row r="2" spans="1:19" ht="30">
      <c r="A2" s="142"/>
      <c r="B2" s="12"/>
      <c r="C2" s="12"/>
      <c r="D2" s="12"/>
      <c r="E2" s="12"/>
      <c r="F2" s="12"/>
      <c r="G2" s="269" t="s">
        <v>306</v>
      </c>
      <c r="H2" s="12"/>
      <c r="I2" s="12"/>
      <c r="J2" s="12"/>
      <c r="K2" s="12"/>
      <c r="L2" s="12"/>
      <c r="M2" s="12"/>
      <c r="N2" s="12"/>
      <c r="O2" s="12"/>
      <c r="P2" s="12"/>
      <c r="Q2" s="171"/>
      <c r="R2" s="12"/>
    </row>
    <row r="3" spans="1:19" ht="26.25">
      <c r="A3" s="14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71"/>
      <c r="R3" s="12"/>
    </row>
    <row r="4" spans="1:19" ht="25.5">
      <c r="A4" s="143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71"/>
      <c r="R4" s="12"/>
    </row>
    <row r="5" spans="1:19" ht="23.25">
      <c r="A5" s="148"/>
      <c r="B5" s="12"/>
      <c r="C5" s="264" t="s">
        <v>334</v>
      </c>
      <c r="D5" s="12"/>
      <c r="E5" s="12"/>
      <c r="F5" s="12"/>
      <c r="G5" s="12"/>
      <c r="H5" s="12"/>
      <c r="I5" s="12"/>
      <c r="J5" s="12"/>
      <c r="K5" s="12"/>
      <c r="L5" s="145"/>
      <c r="M5" s="12"/>
      <c r="N5" s="12"/>
      <c r="O5" s="12"/>
      <c r="P5" s="12"/>
      <c r="Q5" s="171"/>
      <c r="R5" s="12"/>
    </row>
    <row r="6" spans="1:19" ht="18">
      <c r="A6" s="144"/>
      <c r="B6" s="7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71"/>
      <c r="R6" s="12"/>
    </row>
    <row r="7" spans="1:19" ht="26.25">
      <c r="A7" s="142"/>
      <c r="B7" s="12"/>
      <c r="C7" s="12"/>
      <c r="D7" s="12"/>
      <c r="E7" s="12"/>
      <c r="F7" s="161" t="s">
        <v>519</v>
      </c>
      <c r="G7" s="12"/>
      <c r="H7" s="12"/>
      <c r="I7" s="12"/>
      <c r="J7" s="12"/>
      <c r="K7" s="12"/>
      <c r="L7" s="145"/>
      <c r="M7" s="12"/>
      <c r="N7" s="12"/>
      <c r="O7" s="12"/>
      <c r="P7" s="12"/>
      <c r="Q7" s="171"/>
      <c r="R7" s="12"/>
    </row>
    <row r="8" spans="1:19" ht="25.5">
      <c r="A8" s="143"/>
      <c r="B8" s="146"/>
      <c r="C8" s="12"/>
      <c r="D8" s="12"/>
      <c r="E8" s="12"/>
      <c r="F8" s="12"/>
      <c r="G8" s="12"/>
      <c r="H8" s="147"/>
      <c r="I8" s="12"/>
      <c r="J8" s="12"/>
      <c r="K8" s="12"/>
      <c r="L8" s="12"/>
      <c r="M8" s="12"/>
      <c r="N8" s="12"/>
      <c r="O8" s="12"/>
      <c r="P8" s="12"/>
      <c r="Q8" s="171"/>
      <c r="R8" s="12"/>
    </row>
    <row r="9" spans="1:19">
      <c r="A9" s="148"/>
      <c r="B9" s="12"/>
      <c r="C9" s="12"/>
      <c r="D9" s="12"/>
      <c r="E9" s="12"/>
      <c r="F9" s="12"/>
      <c r="G9" s="12"/>
      <c r="H9" s="149"/>
      <c r="I9" s="12"/>
      <c r="J9" s="12"/>
      <c r="K9" s="12"/>
      <c r="L9" s="12"/>
      <c r="M9" s="12"/>
      <c r="N9" s="12"/>
      <c r="O9" s="12"/>
      <c r="P9" s="12"/>
      <c r="Q9" s="171"/>
      <c r="R9" s="12"/>
    </row>
    <row r="10" spans="1:19" ht="45.75" customHeight="1">
      <c r="A10" s="148"/>
      <c r="B10" s="166" t="s">
        <v>275</v>
      </c>
      <c r="C10" s="12"/>
      <c r="D10" s="12"/>
      <c r="E10" s="12"/>
      <c r="F10" s="12"/>
      <c r="G10" s="12"/>
      <c r="H10" s="149"/>
      <c r="I10" s="162"/>
      <c r="J10" s="42"/>
      <c r="K10" s="42"/>
      <c r="L10" s="42"/>
      <c r="M10" s="42"/>
      <c r="N10" s="162"/>
      <c r="O10" s="42"/>
      <c r="P10" s="42"/>
      <c r="Q10" s="171"/>
      <c r="R10" s="12"/>
    </row>
    <row r="11" spans="1:19" ht="20.25">
      <c r="A11" s="148"/>
      <c r="B11" s="12"/>
      <c r="C11" s="12"/>
      <c r="D11" s="12"/>
      <c r="E11" s="12"/>
      <c r="F11" s="12"/>
      <c r="G11" s="12"/>
      <c r="H11" s="152"/>
      <c r="I11" s="276" t="s">
        <v>294</v>
      </c>
      <c r="J11" s="163"/>
      <c r="K11" s="163"/>
      <c r="L11" s="163"/>
      <c r="M11" s="163"/>
      <c r="N11" s="276" t="s">
        <v>295</v>
      </c>
      <c r="O11" s="163"/>
      <c r="P11" s="163"/>
      <c r="Q11" s="258"/>
      <c r="R11" s="155"/>
      <c r="S11" s="139"/>
    </row>
    <row r="12" spans="1:19">
      <c r="A12" s="148"/>
      <c r="B12" s="12"/>
      <c r="C12" s="12"/>
      <c r="D12" s="12"/>
      <c r="E12" s="12"/>
      <c r="F12" s="12"/>
      <c r="G12" s="12"/>
      <c r="H12" s="149"/>
      <c r="I12" s="160"/>
      <c r="J12" s="160"/>
      <c r="K12" s="160"/>
      <c r="L12" s="160"/>
      <c r="M12" s="160"/>
      <c r="N12" s="160"/>
      <c r="O12" s="160"/>
      <c r="P12" s="160"/>
      <c r="Q12" s="171"/>
      <c r="R12" s="12"/>
    </row>
    <row r="13" spans="1:19" ht="26.25">
      <c r="A13" s="263">
        <v>1</v>
      </c>
      <c r="B13" s="264" t="s">
        <v>276</v>
      </c>
      <c r="C13" s="265"/>
      <c r="D13" s="265"/>
      <c r="E13" s="262"/>
      <c r="F13" s="262"/>
      <c r="G13" s="151"/>
      <c r="H13" s="259"/>
      <c r="I13" s="260">
        <f>NDPL!K184</f>
        <v>-2.3661116517586187</v>
      </c>
      <c r="J13" s="161"/>
      <c r="K13" s="161"/>
      <c r="L13" s="161"/>
      <c r="M13" s="259"/>
      <c r="N13" s="260">
        <f>NDPL!P184</f>
        <v>-16.769620097999994</v>
      </c>
      <c r="O13" s="161"/>
      <c r="P13" s="161"/>
      <c r="Q13" s="171"/>
      <c r="R13" s="12"/>
    </row>
    <row r="14" spans="1:19" ht="26.25">
      <c r="A14" s="263"/>
      <c r="B14" s="264"/>
      <c r="C14" s="265"/>
      <c r="D14" s="265"/>
      <c r="E14" s="262"/>
      <c r="F14" s="262"/>
      <c r="G14" s="151"/>
      <c r="H14" s="259"/>
      <c r="I14" s="260"/>
      <c r="J14" s="161"/>
      <c r="K14" s="161"/>
      <c r="L14" s="161"/>
      <c r="M14" s="259"/>
      <c r="N14" s="260"/>
      <c r="O14" s="161"/>
      <c r="P14" s="161"/>
      <c r="Q14" s="171"/>
      <c r="R14" s="12"/>
    </row>
    <row r="15" spans="1:19" ht="26.25">
      <c r="A15" s="263"/>
      <c r="B15" s="264"/>
      <c r="C15" s="265"/>
      <c r="D15" s="265"/>
      <c r="E15" s="262"/>
      <c r="F15" s="262"/>
      <c r="G15" s="146"/>
      <c r="H15" s="259"/>
      <c r="I15" s="260"/>
      <c r="J15" s="161"/>
      <c r="K15" s="161"/>
      <c r="L15" s="161"/>
      <c r="M15" s="259"/>
      <c r="N15" s="260"/>
      <c r="O15" s="161"/>
      <c r="P15" s="161"/>
      <c r="Q15" s="171"/>
      <c r="R15" s="12"/>
    </row>
    <row r="16" spans="1:19" ht="23.25" customHeight="1">
      <c r="A16" s="263">
        <v>2</v>
      </c>
      <c r="B16" s="264" t="s">
        <v>277</v>
      </c>
      <c r="C16" s="265"/>
      <c r="D16" s="265"/>
      <c r="E16" s="262"/>
      <c r="F16" s="262"/>
      <c r="G16" s="151"/>
      <c r="H16" s="259" t="s">
        <v>305</v>
      </c>
      <c r="I16" s="260">
        <f>BRPL!K218</f>
        <v>1.5240114438000003</v>
      </c>
      <c r="J16" s="161"/>
      <c r="K16" s="161"/>
      <c r="L16" s="161"/>
      <c r="M16" s="259"/>
      <c r="N16" s="260">
        <f>BRPL!P218</f>
        <v>-9.2534951579999962</v>
      </c>
      <c r="O16" s="161"/>
      <c r="P16" s="161"/>
      <c r="Q16" s="171"/>
      <c r="R16" s="12"/>
    </row>
    <row r="17" spans="1:18" ht="26.25">
      <c r="A17" s="263"/>
      <c r="B17" s="264"/>
      <c r="C17" s="265"/>
      <c r="D17" s="265"/>
      <c r="E17" s="262"/>
      <c r="F17" s="262"/>
      <c r="G17" s="151"/>
      <c r="H17" s="259"/>
      <c r="I17" s="260"/>
      <c r="J17" s="161"/>
      <c r="K17" s="161"/>
      <c r="L17" s="161"/>
      <c r="M17" s="259"/>
      <c r="N17" s="260"/>
      <c r="O17" s="161"/>
      <c r="P17" s="161"/>
      <c r="Q17" s="171"/>
      <c r="R17" s="12"/>
    </row>
    <row r="18" spans="1:18" ht="26.25">
      <c r="A18" s="263"/>
      <c r="B18" s="264"/>
      <c r="C18" s="265"/>
      <c r="D18" s="265"/>
      <c r="E18" s="262"/>
      <c r="F18" s="262"/>
      <c r="G18" s="146"/>
      <c r="H18" s="259"/>
      <c r="I18" s="260"/>
      <c r="J18" s="161"/>
      <c r="K18" s="161"/>
      <c r="L18" s="161"/>
      <c r="M18" s="259"/>
      <c r="N18" s="260"/>
      <c r="O18" s="161"/>
      <c r="P18" s="161"/>
      <c r="Q18" s="171"/>
      <c r="R18" s="12"/>
    </row>
    <row r="19" spans="1:18" ht="23.25" customHeight="1">
      <c r="A19" s="263">
        <v>3</v>
      </c>
      <c r="B19" s="264" t="s">
        <v>278</v>
      </c>
      <c r="C19" s="265"/>
      <c r="D19" s="265"/>
      <c r="E19" s="262"/>
      <c r="F19" s="262"/>
      <c r="G19" s="151"/>
      <c r="H19" s="259"/>
      <c r="I19" s="260">
        <f>BYPL!K185</f>
        <v>-3.635730222685714</v>
      </c>
      <c r="J19" s="161"/>
      <c r="K19" s="161"/>
      <c r="L19" s="161"/>
      <c r="M19" s="259"/>
      <c r="N19" s="260">
        <f>BYPL!P185</f>
        <v>-9.463478450000002</v>
      </c>
      <c r="O19" s="161"/>
      <c r="P19" s="161"/>
      <c r="Q19" s="171"/>
      <c r="R19" s="12"/>
    </row>
    <row r="20" spans="1:18" ht="26.25">
      <c r="A20" s="263"/>
      <c r="B20" s="264"/>
      <c r="C20" s="265"/>
      <c r="D20" s="265"/>
      <c r="E20" s="262"/>
      <c r="F20" s="262"/>
      <c r="G20" s="151"/>
      <c r="H20" s="259"/>
      <c r="I20" s="260"/>
      <c r="J20" s="161"/>
      <c r="K20" s="161"/>
      <c r="L20" s="161"/>
      <c r="M20" s="259"/>
      <c r="N20" s="260"/>
      <c r="O20" s="161"/>
      <c r="P20" s="161"/>
      <c r="Q20" s="171"/>
      <c r="R20" s="12"/>
    </row>
    <row r="21" spans="1:18" ht="26.25">
      <c r="A21" s="263"/>
      <c r="B21" s="266"/>
      <c r="C21" s="266"/>
      <c r="D21" s="266"/>
      <c r="E21" s="179"/>
      <c r="F21" s="179"/>
      <c r="G21" s="73"/>
      <c r="H21" s="259"/>
      <c r="I21" s="260"/>
      <c r="J21" s="161"/>
      <c r="K21" s="161"/>
      <c r="L21" s="161"/>
      <c r="M21" s="259"/>
      <c r="N21" s="260"/>
      <c r="O21" s="161"/>
      <c r="P21" s="161"/>
      <c r="Q21" s="171"/>
      <c r="R21" s="12"/>
    </row>
    <row r="22" spans="1:18" ht="26.25">
      <c r="A22" s="263">
        <v>4</v>
      </c>
      <c r="B22" s="264" t="s">
        <v>279</v>
      </c>
      <c r="C22" s="266"/>
      <c r="D22" s="266"/>
      <c r="E22" s="179"/>
      <c r="F22" s="179"/>
      <c r="G22" s="151"/>
      <c r="H22" s="259"/>
      <c r="I22" s="260">
        <f>NDMC!K84</f>
        <v>-0.40686881299999988</v>
      </c>
      <c r="J22" s="161"/>
      <c r="K22" s="161"/>
      <c r="L22" s="161"/>
      <c r="M22" s="259" t="s">
        <v>305</v>
      </c>
      <c r="N22" s="260">
        <f>NDMC!P84</f>
        <v>4.5941492550000005</v>
      </c>
      <c r="O22" s="161"/>
      <c r="P22" s="161"/>
      <c r="Q22" s="171"/>
      <c r="R22" s="12"/>
    </row>
    <row r="23" spans="1:18" ht="26.25">
      <c r="A23" s="263"/>
      <c r="B23" s="264"/>
      <c r="C23" s="266"/>
      <c r="D23" s="266"/>
      <c r="E23" s="179"/>
      <c r="F23" s="179"/>
      <c r="G23" s="151"/>
      <c r="H23" s="259"/>
      <c r="I23" s="260"/>
      <c r="J23" s="161"/>
      <c r="K23" s="161"/>
      <c r="L23" s="161"/>
      <c r="M23" s="259"/>
      <c r="N23" s="260"/>
      <c r="O23" s="161"/>
      <c r="P23" s="161"/>
      <c r="Q23" s="171"/>
      <c r="R23" s="12"/>
    </row>
    <row r="24" spans="1:18" ht="26.25">
      <c r="A24" s="263"/>
      <c r="B24" s="266"/>
      <c r="C24" s="266"/>
      <c r="D24" s="266"/>
      <c r="E24" s="179"/>
      <c r="F24" s="179"/>
      <c r="G24" s="73"/>
      <c r="H24" s="259"/>
      <c r="I24" s="260"/>
      <c r="J24" s="161"/>
      <c r="K24" s="161"/>
      <c r="L24" s="161"/>
      <c r="M24" s="259"/>
      <c r="N24" s="260"/>
      <c r="O24" s="161"/>
      <c r="P24" s="161"/>
      <c r="Q24" s="171"/>
      <c r="R24" s="12"/>
    </row>
    <row r="25" spans="1:18" ht="26.25">
      <c r="A25" s="263">
        <v>5</v>
      </c>
      <c r="B25" s="264" t="s">
        <v>280</v>
      </c>
      <c r="C25" s="266"/>
      <c r="D25" s="266"/>
      <c r="E25" s="179"/>
      <c r="F25" s="179"/>
      <c r="G25" s="151"/>
      <c r="H25" s="259"/>
      <c r="I25" s="260">
        <f>MES!K55</f>
        <v>-1.4421887200000011E-2</v>
      </c>
      <c r="J25" s="161"/>
      <c r="K25" s="161"/>
      <c r="L25" s="161"/>
      <c r="M25" s="259" t="s">
        <v>305</v>
      </c>
      <c r="N25" s="260">
        <f>MES!P55</f>
        <v>0.53128575099999997</v>
      </c>
      <c r="O25" s="161"/>
      <c r="P25" s="161"/>
      <c r="Q25" s="171"/>
      <c r="R25" s="12"/>
    </row>
    <row r="26" spans="1:18" ht="20.25">
      <c r="A26" s="148"/>
      <c r="B26" s="12"/>
      <c r="C26" s="12"/>
      <c r="D26" s="12"/>
      <c r="E26" s="12"/>
      <c r="F26" s="12"/>
      <c r="G26" s="12"/>
      <c r="H26" s="150"/>
      <c r="I26" s="261"/>
      <c r="J26" s="159"/>
      <c r="K26" s="159"/>
      <c r="L26" s="159"/>
      <c r="M26" s="159"/>
      <c r="N26" s="159"/>
      <c r="O26" s="159"/>
      <c r="P26" s="159"/>
      <c r="Q26" s="171"/>
      <c r="R26" s="12"/>
    </row>
    <row r="27" spans="1:18" ht="18">
      <c r="A27" s="144"/>
      <c r="B27" s="130"/>
      <c r="C27" s="153"/>
      <c r="D27" s="153"/>
      <c r="E27" s="153"/>
      <c r="F27" s="153"/>
      <c r="G27" s="154"/>
      <c r="H27" s="150"/>
      <c r="I27" s="12"/>
      <c r="J27" s="12"/>
      <c r="K27" s="12"/>
      <c r="L27" s="12"/>
      <c r="M27" s="12"/>
      <c r="N27" s="12"/>
      <c r="O27" s="12"/>
      <c r="P27" s="12"/>
      <c r="Q27" s="171"/>
      <c r="R27" s="12"/>
    </row>
    <row r="28" spans="1:18" ht="28.5" customHeight="1">
      <c r="A28" s="263">
        <v>6</v>
      </c>
      <c r="B28" s="264" t="s">
        <v>400</v>
      </c>
      <c r="C28" s="266"/>
      <c r="D28" s="266"/>
      <c r="E28" s="179"/>
      <c r="F28" s="179"/>
      <c r="G28" s="151"/>
      <c r="H28" s="259" t="s">
        <v>305</v>
      </c>
      <c r="I28" s="260">
        <f>Railway!K32</f>
        <v>5.6481808800000012E-2</v>
      </c>
      <c r="J28" s="161"/>
      <c r="K28" s="161"/>
      <c r="L28" s="161"/>
      <c r="M28" s="259" t="s">
        <v>305</v>
      </c>
      <c r="N28" s="260">
        <f>Railway!P32</f>
        <v>0.78058910999999986</v>
      </c>
      <c r="O28" s="12"/>
      <c r="P28" s="12"/>
      <c r="Q28" s="171"/>
      <c r="R28" s="12"/>
    </row>
    <row r="29" spans="1:18" ht="54" customHeight="1" thickBot="1">
      <c r="A29" s="257" t="s">
        <v>281</v>
      </c>
      <c r="B29" s="164"/>
      <c r="C29" s="164"/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72"/>
      <c r="R29" s="12"/>
    </row>
    <row r="30" spans="1:18" ht="13.5" thickTop="1">
      <c r="A30" s="141"/>
      <c r="B30" s="12"/>
      <c r="C30" s="12"/>
      <c r="D30" s="12"/>
      <c r="E30" s="12"/>
      <c r="F30" s="12"/>
      <c r="G30" s="12"/>
      <c r="H30" s="12"/>
      <c r="I30" s="12"/>
    </row>
    <row r="31" spans="1:18">
      <c r="A31" s="12"/>
      <c r="B31" s="12"/>
      <c r="C31" s="12"/>
      <c r="D31" s="12"/>
      <c r="E31" s="12"/>
      <c r="F31" s="12"/>
      <c r="G31" s="12"/>
      <c r="H31" s="12"/>
      <c r="I31" s="12"/>
    </row>
    <row r="32" spans="1:18">
      <c r="A32" s="12"/>
      <c r="B32" s="12"/>
      <c r="C32" s="12"/>
      <c r="D32" s="12"/>
      <c r="E32" s="12"/>
      <c r="F32" s="12"/>
      <c r="G32" s="12"/>
      <c r="H32" s="12"/>
      <c r="I32" s="12"/>
    </row>
    <row r="33" spans="1:9" ht="18">
      <c r="A33" s="153" t="s">
        <v>304</v>
      </c>
      <c r="B33" s="12"/>
      <c r="C33" s="12"/>
      <c r="D33" s="12"/>
      <c r="E33" s="256"/>
      <c r="F33" s="256"/>
      <c r="G33" s="12"/>
      <c r="H33" s="12"/>
      <c r="I33" s="12"/>
    </row>
    <row r="34" spans="1:9" ht="15">
      <c r="A34" s="156"/>
      <c r="B34" s="156"/>
      <c r="C34" s="156"/>
      <c r="D34" s="156"/>
      <c r="E34" s="256"/>
      <c r="F34" s="256"/>
      <c r="G34" s="12"/>
      <c r="H34" s="12"/>
      <c r="I34" s="12"/>
    </row>
    <row r="35" spans="1:9" s="256" customFormat="1" ht="15" customHeight="1">
      <c r="A35" s="268" t="s">
        <v>312</v>
      </c>
      <c r="E35"/>
      <c r="F35"/>
      <c r="G35" s="156"/>
      <c r="H35" s="156"/>
      <c r="I35" s="156"/>
    </row>
    <row r="36" spans="1:9" s="256" customFormat="1" ht="15" customHeight="1">
      <c r="A36" s="268"/>
      <c r="E36"/>
      <c r="F36"/>
      <c r="H36" s="156"/>
      <c r="I36" s="156"/>
    </row>
    <row r="37" spans="1:9" s="256" customFormat="1" ht="15" customHeight="1">
      <c r="A37" s="268" t="s">
        <v>313</v>
      </c>
      <c r="E37"/>
      <c r="F37"/>
      <c r="I37" s="156"/>
    </row>
    <row r="38" spans="1:9" s="256" customFormat="1" ht="15" customHeight="1">
      <c r="A38" s="267"/>
      <c r="E38"/>
      <c r="F38"/>
      <c r="I38" s="156"/>
    </row>
    <row r="39" spans="1:9" s="256" customFormat="1" ht="15" customHeight="1">
      <c r="A39" s="268"/>
      <c r="E39"/>
      <c r="F39"/>
      <c r="I39" s="156"/>
    </row>
    <row r="40" spans="1:9" s="256" customFormat="1" ht="15" customHeight="1">
      <c r="A40" s="268"/>
      <c r="B40" s="255"/>
      <c r="C40"/>
      <c r="D40"/>
      <c r="E40"/>
      <c r="F40" s="944" t="s">
        <v>539</v>
      </c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Pavan</cp:lastModifiedBy>
  <cp:lastPrinted>2024-08-23T10:02:21Z</cp:lastPrinted>
  <dcterms:created xsi:type="dcterms:W3CDTF">1996-10-14T23:33:28Z</dcterms:created>
  <dcterms:modified xsi:type="dcterms:W3CDTF">2024-08-27T06:25:26Z</dcterms:modified>
</cp:coreProperties>
</file>